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819"/>
  <workbookPr showInkAnnotation="0" codeName="ThisWorkbook" autoCompressPictures="0"/>
  <bookViews>
    <workbookView xWindow="26720" yWindow="0" windowWidth="23280" windowHeight="27000" tabRatio="500"/>
  </bookViews>
  <sheets>
    <sheet name="Data and Assumptions" sheetId="3" r:id="rId1"/>
    <sheet name="Simpel Model" sheetId="6" r:id="rId2"/>
    <sheet name="Bootstrap Model" sheetId="11" r:id="rId3"/>
    <sheet name="Compare" sheetId="9" r:id="rId4"/>
    <sheet name="Info" sheetId="4" r:id="rId5"/>
  </sheets>
  <definedNames>
    <definedName name="topleft" localSheetId="2">'Bootstrap Model'!$B$7</definedName>
    <definedName name="topleft" localSheetId="3">Compare!$B$7</definedName>
    <definedName name="topleft" localSheetId="0">'Data and Assumptions'!$B$7</definedName>
    <definedName name="topleft" localSheetId="1">'Simpel Model'!$B$7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1" l="1"/>
  <c r="I14" i="11"/>
  <c r="G16" i="11"/>
  <c r="G15" i="11"/>
  <c r="I15" i="11"/>
  <c r="I16" i="11"/>
  <c r="G20" i="11"/>
  <c r="G17" i="11"/>
  <c r="I17" i="11"/>
  <c r="G18" i="11"/>
  <c r="I18" i="11"/>
  <c r="G19" i="11"/>
  <c r="I19" i="11"/>
  <c r="I20" i="11"/>
  <c r="G24" i="11"/>
  <c r="G21" i="11"/>
  <c r="I21" i="11"/>
  <c r="G22" i="11"/>
  <c r="I22" i="11"/>
  <c r="G23" i="11"/>
  <c r="I23" i="11"/>
  <c r="I24" i="11"/>
  <c r="G28" i="11"/>
  <c r="G25" i="11"/>
  <c r="I25" i="11"/>
  <c r="G26" i="11"/>
  <c r="I26" i="11"/>
  <c r="G27" i="11"/>
  <c r="I27" i="11"/>
  <c r="I28" i="11"/>
  <c r="G32" i="11"/>
  <c r="G29" i="11"/>
  <c r="I29" i="11"/>
  <c r="G30" i="11"/>
  <c r="I30" i="11"/>
  <c r="G31" i="11"/>
  <c r="I31" i="11"/>
  <c r="I32" i="11"/>
  <c r="G40" i="11"/>
  <c r="G33" i="11"/>
  <c r="I33" i="11"/>
  <c r="G34" i="11"/>
  <c r="I34" i="11"/>
  <c r="G35" i="11"/>
  <c r="I35" i="11"/>
  <c r="G36" i="11"/>
  <c r="I36" i="11"/>
  <c r="G37" i="11"/>
  <c r="I37" i="11"/>
  <c r="G38" i="11"/>
  <c r="I38" i="11"/>
  <c r="G39" i="11"/>
  <c r="I39" i="11"/>
  <c r="I40" i="11"/>
  <c r="G52" i="11"/>
  <c r="G41" i="11"/>
  <c r="I41" i="11"/>
  <c r="G42" i="11"/>
  <c r="I42" i="11"/>
  <c r="G43" i="11"/>
  <c r="I43" i="11"/>
  <c r="G44" i="11"/>
  <c r="I44" i="11"/>
  <c r="G45" i="11"/>
  <c r="I45" i="11"/>
  <c r="G46" i="11"/>
  <c r="I46" i="11"/>
  <c r="G47" i="11"/>
  <c r="I47" i="11"/>
  <c r="G48" i="11"/>
  <c r="I48" i="11"/>
  <c r="G49" i="11"/>
  <c r="I49" i="11"/>
  <c r="G50" i="11"/>
  <c r="I50" i="11"/>
  <c r="G51" i="11"/>
  <c r="I51" i="11"/>
  <c r="I52" i="11"/>
  <c r="G13" i="11"/>
  <c r="I13" i="11"/>
  <c r="C13" i="11"/>
  <c r="F13" i="11"/>
  <c r="J13" i="11"/>
  <c r="M13" i="11"/>
  <c r="C14" i="11"/>
  <c r="F14" i="11"/>
  <c r="J14" i="11"/>
  <c r="D14" i="11"/>
  <c r="M14" i="11"/>
  <c r="C15" i="11"/>
  <c r="F15" i="11"/>
  <c r="J15" i="11"/>
  <c r="D15" i="11"/>
  <c r="M15" i="11"/>
  <c r="C16" i="11"/>
  <c r="F16" i="11"/>
  <c r="J16" i="11"/>
  <c r="D16" i="11"/>
  <c r="M16" i="11"/>
  <c r="C17" i="11"/>
  <c r="C18" i="11"/>
  <c r="C19" i="11"/>
  <c r="C20" i="11"/>
  <c r="F20" i="11"/>
  <c r="F17" i="11"/>
  <c r="J17" i="11"/>
  <c r="D17" i="11"/>
  <c r="M17" i="11"/>
  <c r="F18" i="11"/>
  <c r="J18" i="11"/>
  <c r="D18" i="11"/>
  <c r="M18" i="11"/>
  <c r="F19" i="11"/>
  <c r="J19" i="11"/>
  <c r="D19" i="11"/>
  <c r="M19" i="11"/>
  <c r="J20" i="11"/>
  <c r="D20" i="11"/>
  <c r="M20" i="11"/>
  <c r="C21" i="11"/>
  <c r="C22" i="11"/>
  <c r="C23" i="11"/>
  <c r="C24" i="11"/>
  <c r="F24" i="11"/>
  <c r="F21" i="11"/>
  <c r="J21" i="11"/>
  <c r="D21" i="11"/>
  <c r="M21" i="11"/>
  <c r="F22" i="11"/>
  <c r="J22" i="11"/>
  <c r="D22" i="11"/>
  <c r="M22" i="11"/>
  <c r="F23" i="11"/>
  <c r="J23" i="11"/>
  <c r="D23" i="11"/>
  <c r="M23" i="11"/>
  <c r="J24" i="11"/>
  <c r="D24" i="11"/>
  <c r="M24" i="11"/>
  <c r="C25" i="11"/>
  <c r="C26" i="11"/>
  <c r="C27" i="11"/>
  <c r="C28" i="11"/>
  <c r="F28" i="11"/>
  <c r="F25" i="11"/>
  <c r="J25" i="11"/>
  <c r="D25" i="11"/>
  <c r="M25" i="11"/>
  <c r="F26" i="11"/>
  <c r="J26" i="11"/>
  <c r="D26" i="11"/>
  <c r="M26" i="11"/>
  <c r="F27" i="11"/>
  <c r="J27" i="11"/>
  <c r="D27" i="11"/>
  <c r="M27" i="11"/>
  <c r="J28" i="11"/>
  <c r="D28" i="11"/>
  <c r="M28" i="11"/>
  <c r="C29" i="11"/>
  <c r="C30" i="11"/>
  <c r="C31" i="11"/>
  <c r="C32" i="11"/>
  <c r="F32" i="11"/>
  <c r="F29" i="11"/>
  <c r="J29" i="11"/>
  <c r="D29" i="11"/>
  <c r="M29" i="11"/>
  <c r="F30" i="11"/>
  <c r="J30" i="11"/>
  <c r="D30" i="11"/>
  <c r="M30" i="11"/>
  <c r="F31" i="11"/>
  <c r="J31" i="11"/>
  <c r="D31" i="11"/>
  <c r="M31" i="11"/>
  <c r="J32" i="11"/>
  <c r="D32" i="11"/>
  <c r="M32" i="11"/>
  <c r="C33" i="11"/>
  <c r="C34" i="11"/>
  <c r="C35" i="11"/>
  <c r="C36" i="11"/>
  <c r="C37" i="11"/>
  <c r="C38" i="11"/>
  <c r="C39" i="11"/>
  <c r="C40" i="11"/>
  <c r="F40" i="11"/>
  <c r="F33" i="11"/>
  <c r="J33" i="11"/>
  <c r="D33" i="11"/>
  <c r="M33" i="11"/>
  <c r="F34" i="11"/>
  <c r="J34" i="11"/>
  <c r="D34" i="11"/>
  <c r="M34" i="11"/>
  <c r="F35" i="11"/>
  <c r="J35" i="11"/>
  <c r="D35" i="11"/>
  <c r="M35" i="11"/>
  <c r="F36" i="11"/>
  <c r="J36" i="11"/>
  <c r="D36" i="11"/>
  <c r="M36" i="11"/>
  <c r="F37" i="11"/>
  <c r="J37" i="11"/>
  <c r="D37" i="11"/>
  <c r="M37" i="11"/>
  <c r="F38" i="11"/>
  <c r="J38" i="11"/>
  <c r="D38" i="11"/>
  <c r="M38" i="11"/>
  <c r="F39" i="11"/>
  <c r="J39" i="11"/>
  <c r="D39" i="11"/>
  <c r="M39" i="11"/>
  <c r="J40" i="11"/>
  <c r="D40" i="11"/>
  <c r="M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F52" i="11"/>
  <c r="F41" i="11"/>
  <c r="J41" i="11"/>
  <c r="D41" i="11"/>
  <c r="M41" i="11"/>
  <c r="F42" i="11"/>
  <c r="J42" i="11"/>
  <c r="D42" i="11"/>
  <c r="M42" i="11"/>
  <c r="F43" i="11"/>
  <c r="J43" i="11"/>
  <c r="D43" i="11"/>
  <c r="M43" i="11"/>
  <c r="F44" i="11"/>
  <c r="J44" i="11"/>
  <c r="D44" i="11"/>
  <c r="M44" i="11"/>
  <c r="F45" i="11"/>
  <c r="J45" i="11"/>
  <c r="D45" i="11"/>
  <c r="M45" i="11"/>
  <c r="F46" i="11"/>
  <c r="J46" i="11"/>
  <c r="D46" i="11"/>
  <c r="M46" i="11"/>
  <c r="F47" i="11"/>
  <c r="J47" i="11"/>
  <c r="D47" i="11"/>
  <c r="M47" i="11"/>
  <c r="F48" i="11"/>
  <c r="J48" i="11"/>
  <c r="D48" i="11"/>
  <c r="M48" i="11"/>
  <c r="F49" i="11"/>
  <c r="J49" i="11"/>
  <c r="D49" i="11"/>
  <c r="M49" i="11"/>
  <c r="F50" i="11"/>
  <c r="J50" i="11"/>
  <c r="D50" i="11"/>
  <c r="M50" i="11"/>
  <c r="F51" i="11"/>
  <c r="J51" i="11"/>
  <c r="D51" i="11"/>
  <c r="M51" i="11"/>
  <c r="J52" i="11"/>
  <c r="D52" i="11"/>
  <c r="M52" i="11"/>
  <c r="H13" i="11"/>
  <c r="K13" i="11"/>
  <c r="L13" i="11"/>
  <c r="E13" i="11"/>
  <c r="N13" i="11"/>
  <c r="H14" i="11"/>
  <c r="K14" i="11"/>
  <c r="L14" i="11"/>
  <c r="E14" i="11"/>
  <c r="N14" i="11"/>
  <c r="H15" i="11"/>
  <c r="K15" i="11"/>
  <c r="L15" i="11"/>
  <c r="E15" i="11"/>
  <c r="N15" i="11"/>
  <c r="H16" i="11"/>
  <c r="K16" i="11"/>
  <c r="L16" i="11"/>
  <c r="E16" i="11"/>
  <c r="N16" i="11"/>
  <c r="H17" i="11"/>
  <c r="K17" i="11"/>
  <c r="L17" i="11"/>
  <c r="E17" i="11"/>
  <c r="N17" i="11"/>
  <c r="H18" i="11"/>
  <c r="K18" i="11"/>
  <c r="L18" i="11"/>
  <c r="E18" i="11"/>
  <c r="N18" i="11"/>
  <c r="H19" i="11"/>
  <c r="K19" i="11"/>
  <c r="L19" i="11"/>
  <c r="E19" i="11"/>
  <c r="N19" i="11"/>
  <c r="H20" i="11"/>
  <c r="K20" i="11"/>
  <c r="L20" i="11"/>
  <c r="E20" i="11"/>
  <c r="N20" i="11"/>
  <c r="H21" i="11"/>
  <c r="K21" i="11"/>
  <c r="L21" i="11"/>
  <c r="E21" i="11"/>
  <c r="N21" i="11"/>
  <c r="H22" i="11"/>
  <c r="K22" i="11"/>
  <c r="L22" i="11"/>
  <c r="E22" i="11"/>
  <c r="N22" i="11"/>
  <c r="H23" i="11"/>
  <c r="K23" i="11"/>
  <c r="L23" i="11"/>
  <c r="E23" i="11"/>
  <c r="N23" i="11"/>
  <c r="H24" i="11"/>
  <c r="K24" i="11"/>
  <c r="L24" i="11"/>
  <c r="E24" i="11"/>
  <c r="N24" i="11"/>
  <c r="H25" i="11"/>
  <c r="K25" i="11"/>
  <c r="L25" i="11"/>
  <c r="E25" i="11"/>
  <c r="N25" i="11"/>
  <c r="H26" i="11"/>
  <c r="K26" i="11"/>
  <c r="L26" i="11"/>
  <c r="E26" i="11"/>
  <c r="N26" i="11"/>
  <c r="H27" i="11"/>
  <c r="K27" i="11"/>
  <c r="L27" i="11"/>
  <c r="E27" i="11"/>
  <c r="N27" i="11"/>
  <c r="H28" i="11"/>
  <c r="K28" i="11"/>
  <c r="L28" i="11"/>
  <c r="E28" i="11"/>
  <c r="N28" i="11"/>
  <c r="H29" i="11"/>
  <c r="K29" i="11"/>
  <c r="L29" i="11"/>
  <c r="E29" i="11"/>
  <c r="N29" i="11"/>
  <c r="H30" i="11"/>
  <c r="K30" i="11"/>
  <c r="L30" i="11"/>
  <c r="E30" i="11"/>
  <c r="N30" i="11"/>
  <c r="H31" i="11"/>
  <c r="K31" i="11"/>
  <c r="L31" i="11"/>
  <c r="E31" i="11"/>
  <c r="N31" i="11"/>
  <c r="H32" i="11"/>
  <c r="K32" i="11"/>
  <c r="L32" i="11"/>
  <c r="E32" i="11"/>
  <c r="N32" i="11"/>
  <c r="H33" i="11"/>
  <c r="K33" i="11"/>
  <c r="L33" i="11"/>
  <c r="E33" i="11"/>
  <c r="N33" i="11"/>
  <c r="H34" i="11"/>
  <c r="K34" i="11"/>
  <c r="L34" i="11"/>
  <c r="E34" i="11"/>
  <c r="N34" i="11"/>
  <c r="H35" i="11"/>
  <c r="K35" i="11"/>
  <c r="L35" i="11"/>
  <c r="E35" i="11"/>
  <c r="N35" i="11"/>
  <c r="H36" i="11"/>
  <c r="K36" i="11"/>
  <c r="L36" i="11"/>
  <c r="E36" i="11"/>
  <c r="N36" i="11"/>
  <c r="H37" i="11"/>
  <c r="K37" i="11"/>
  <c r="L37" i="11"/>
  <c r="E37" i="11"/>
  <c r="N37" i="11"/>
  <c r="H38" i="11"/>
  <c r="K38" i="11"/>
  <c r="L38" i="11"/>
  <c r="E38" i="11"/>
  <c r="N38" i="11"/>
  <c r="H39" i="11"/>
  <c r="K39" i="11"/>
  <c r="L39" i="11"/>
  <c r="E39" i="11"/>
  <c r="N39" i="11"/>
  <c r="H40" i="11"/>
  <c r="K40" i="11"/>
  <c r="L40" i="11"/>
  <c r="E40" i="11"/>
  <c r="N40" i="11"/>
  <c r="H41" i="11"/>
  <c r="K41" i="11"/>
  <c r="L41" i="11"/>
  <c r="E41" i="11"/>
  <c r="N41" i="11"/>
  <c r="H42" i="11"/>
  <c r="K42" i="11"/>
  <c r="L42" i="11"/>
  <c r="E42" i="11"/>
  <c r="N42" i="11"/>
  <c r="H43" i="11"/>
  <c r="K43" i="11"/>
  <c r="L43" i="11"/>
  <c r="E43" i="11"/>
  <c r="N43" i="11"/>
  <c r="H44" i="11"/>
  <c r="K44" i="11"/>
  <c r="L44" i="11"/>
  <c r="E44" i="11"/>
  <c r="N44" i="11"/>
  <c r="H45" i="11"/>
  <c r="K45" i="11"/>
  <c r="L45" i="11"/>
  <c r="E45" i="11"/>
  <c r="N45" i="11"/>
  <c r="H46" i="11"/>
  <c r="K46" i="11"/>
  <c r="L46" i="11"/>
  <c r="E46" i="11"/>
  <c r="N46" i="11"/>
  <c r="H47" i="11"/>
  <c r="K47" i="11"/>
  <c r="L47" i="11"/>
  <c r="E47" i="11"/>
  <c r="N47" i="11"/>
  <c r="H48" i="11"/>
  <c r="K48" i="11"/>
  <c r="L48" i="11"/>
  <c r="E48" i="11"/>
  <c r="N48" i="11"/>
  <c r="H49" i="11"/>
  <c r="K49" i="11"/>
  <c r="L49" i="11"/>
  <c r="E49" i="11"/>
  <c r="N49" i="11"/>
  <c r="H50" i="11"/>
  <c r="K50" i="11"/>
  <c r="L50" i="11"/>
  <c r="E50" i="11"/>
  <c r="N50" i="11"/>
  <c r="H51" i="11"/>
  <c r="K51" i="11"/>
  <c r="L51" i="11"/>
  <c r="E51" i="11"/>
  <c r="N51" i="11"/>
  <c r="H52" i="11"/>
  <c r="K52" i="11"/>
  <c r="L52" i="11"/>
  <c r="E52" i="11"/>
  <c r="N52" i="11"/>
  <c r="D66" i="11"/>
  <c r="F66" i="11"/>
  <c r="D65" i="11"/>
  <c r="F65" i="11"/>
  <c r="D64" i="11"/>
  <c r="F64" i="11"/>
  <c r="D63" i="11"/>
  <c r="F63" i="11"/>
  <c r="D62" i="11"/>
  <c r="F62" i="11"/>
  <c r="D61" i="11"/>
  <c r="F61" i="11"/>
  <c r="D60" i="11"/>
  <c r="F60" i="11"/>
  <c r="D59" i="11"/>
  <c r="F59" i="11"/>
  <c r="E61" i="11"/>
  <c r="E59" i="11"/>
  <c r="E66" i="11"/>
  <c r="E65" i="11"/>
  <c r="E64" i="11"/>
  <c r="E63" i="11"/>
  <c r="E62" i="11"/>
  <c r="E60" i="11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13" i="9"/>
  <c r="F27" i="3"/>
  <c r="G66" i="11"/>
  <c r="C66" i="11"/>
  <c r="F26" i="3"/>
  <c r="G65" i="11"/>
  <c r="C65" i="11"/>
  <c r="F25" i="3"/>
  <c r="G64" i="11"/>
  <c r="C64" i="11"/>
  <c r="F24" i="3"/>
  <c r="G63" i="11"/>
  <c r="C63" i="11"/>
  <c r="F23" i="3"/>
  <c r="G62" i="11"/>
  <c r="C62" i="11"/>
  <c r="F22" i="3"/>
  <c r="G61" i="11"/>
  <c r="C61" i="11"/>
  <c r="F21" i="3"/>
  <c r="G60" i="11"/>
  <c r="D21" i="3"/>
  <c r="C60" i="11"/>
  <c r="F20" i="3"/>
  <c r="G59" i="11"/>
  <c r="C59" i="11"/>
  <c r="F19" i="3"/>
  <c r="C58" i="11"/>
  <c r="D19" i="6"/>
  <c r="D40" i="9"/>
  <c r="D18" i="6"/>
  <c r="D32" i="9"/>
  <c r="D36" i="9"/>
  <c r="F36" i="9"/>
  <c r="D37" i="9"/>
  <c r="F37" i="9"/>
  <c r="D38" i="9"/>
  <c r="F38" i="9"/>
  <c r="D39" i="9"/>
  <c r="F39" i="9"/>
  <c r="F40" i="9"/>
  <c r="D20" i="6"/>
  <c r="D52" i="9"/>
  <c r="D41" i="9"/>
  <c r="F41" i="9"/>
  <c r="D42" i="9"/>
  <c r="F42" i="9"/>
  <c r="D43" i="9"/>
  <c r="F43" i="9"/>
  <c r="D44" i="9"/>
  <c r="F44" i="9"/>
  <c r="D45" i="9"/>
  <c r="F45" i="9"/>
  <c r="D46" i="9"/>
  <c r="F46" i="9"/>
  <c r="D47" i="9"/>
  <c r="F47" i="9"/>
  <c r="D48" i="9"/>
  <c r="F48" i="9"/>
  <c r="D49" i="9"/>
  <c r="F49" i="9"/>
  <c r="D50" i="9"/>
  <c r="F50" i="9"/>
  <c r="D51" i="9"/>
  <c r="F51" i="9"/>
  <c r="F52" i="9"/>
  <c r="D13" i="6"/>
  <c r="D14" i="9"/>
  <c r="F14" i="9"/>
  <c r="D14" i="6"/>
  <c r="D16" i="9"/>
  <c r="D15" i="9"/>
  <c r="F15" i="9"/>
  <c r="F16" i="9"/>
  <c r="D15" i="6"/>
  <c r="D20" i="9"/>
  <c r="D17" i="9"/>
  <c r="F17" i="9"/>
  <c r="D18" i="9"/>
  <c r="F18" i="9"/>
  <c r="D19" i="9"/>
  <c r="F19" i="9"/>
  <c r="F20" i="9"/>
  <c r="D16" i="6"/>
  <c r="D24" i="9"/>
  <c r="D21" i="9"/>
  <c r="F21" i="9"/>
  <c r="D22" i="9"/>
  <c r="F22" i="9"/>
  <c r="D23" i="9"/>
  <c r="F23" i="9"/>
  <c r="F24" i="9"/>
  <c r="D17" i="6"/>
  <c r="D28" i="9"/>
  <c r="D25" i="9"/>
  <c r="F25" i="9"/>
  <c r="D26" i="9"/>
  <c r="F26" i="9"/>
  <c r="D27" i="9"/>
  <c r="F27" i="9"/>
  <c r="F28" i="9"/>
  <c r="D29" i="9"/>
  <c r="F29" i="9"/>
  <c r="D30" i="9"/>
  <c r="F30" i="9"/>
  <c r="D31" i="9"/>
  <c r="F31" i="9"/>
  <c r="F32" i="9"/>
  <c r="D33" i="9"/>
  <c r="F33" i="9"/>
  <c r="D34" i="9"/>
  <c r="F34" i="9"/>
  <c r="D35" i="9"/>
  <c r="F35" i="9"/>
  <c r="D13" i="9"/>
  <c r="F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14" i="6"/>
  <c r="C15" i="6"/>
  <c r="C16" i="6"/>
  <c r="C17" i="6"/>
  <c r="C18" i="6"/>
  <c r="C19" i="6"/>
  <c r="C20" i="6"/>
  <c r="C13" i="6"/>
</calcChain>
</file>

<file path=xl/sharedStrings.xml><?xml version="1.0" encoding="utf-8"?>
<sst xmlns="http://schemas.openxmlformats.org/spreadsheetml/2006/main" count="75" uniqueCount="70">
  <si>
    <t>Name</t>
  </si>
  <si>
    <t>Date</t>
  </si>
  <si>
    <t>Version</t>
  </si>
  <si>
    <t>Provided by</t>
  </si>
  <si>
    <t>Ugly Duckling B.V.</t>
  </si>
  <si>
    <t>Author</t>
  </si>
  <si>
    <t>Jorrit-Jaap de Jong</t>
  </si>
  <si>
    <t>Discription</t>
  </si>
  <si>
    <t>Copywrite Notice</t>
  </si>
  <si>
    <t>This spreadsheet and its VBA code are free software: you can redistribute it and/or modify</t>
  </si>
  <si>
    <t>it under the terms of the GNU General Public License as published by</t>
  </si>
  <si>
    <t>the Free Software Foundation, either version 3 of the License, or</t>
  </si>
  <si>
    <t>(at your option) any later version.</t>
  </si>
  <si>
    <t>This program is distributed in the hope that it will be useful,</t>
  </si>
  <si>
    <t>but WITHOUT ANY WARRANTY; without even the implied warranty of</t>
  </si>
  <si>
    <t>MERCHANTABILITY or FITNESS FOR A PARTICULAR PURPOSE.  See the</t>
  </si>
  <si>
    <t>GNU General Public License for more details.</t>
  </si>
  <si>
    <t>You should have received a copy of the GNU General Public License</t>
  </si>
  <si>
    <t xml:space="preserve">along with this program.  If not, see </t>
  </si>
  <si>
    <t>http://www.gnu.org/licenses/.</t>
  </si>
  <si>
    <t>Release Note</t>
  </si>
  <si>
    <t>CDS Spread</t>
  </si>
  <si>
    <t>Recovery Rate</t>
  </si>
  <si>
    <t>1.0</t>
  </si>
  <si>
    <t>Market</t>
  </si>
  <si>
    <t>6m</t>
  </si>
  <si>
    <t>1y</t>
  </si>
  <si>
    <t>3y</t>
  </si>
  <si>
    <t>2y</t>
  </si>
  <si>
    <t>4y</t>
  </si>
  <si>
    <t>5y</t>
  </si>
  <si>
    <t>7y</t>
  </si>
  <si>
    <t>10y</t>
  </si>
  <si>
    <t>Tenor</t>
  </si>
  <si>
    <t>Credit Default Swaps</t>
  </si>
  <si>
    <t>Interest Curve</t>
  </si>
  <si>
    <t>Zero</t>
  </si>
  <si>
    <t>Assunptions</t>
  </si>
  <si>
    <t>Maturiry</t>
  </si>
  <si>
    <t>Hazard Rate</t>
  </si>
  <si>
    <t>Simple</t>
  </si>
  <si>
    <t>lambda</t>
  </si>
  <si>
    <t>Q</t>
  </si>
  <si>
    <t>Model</t>
  </si>
  <si>
    <t>Premium Leg</t>
  </si>
  <si>
    <t>Protection Leg</t>
  </si>
  <si>
    <t>hazard</t>
  </si>
  <si>
    <t>Value</t>
  </si>
  <si>
    <t>Bootstrap</t>
  </si>
  <si>
    <t>Difference</t>
  </si>
  <si>
    <t>Implements bootstap routine and compares to simple approximation</t>
  </si>
  <si>
    <t>Bootstrap hazard rate from CDS spreads</t>
  </si>
  <si>
    <t>Maturity</t>
  </si>
  <si>
    <t>Discount / Q</t>
  </si>
  <si>
    <t>t_i-1</t>
  </si>
  <si>
    <t>t_i</t>
  </si>
  <si>
    <t>t_i-1/2</t>
  </si>
  <si>
    <t>D(t_i)</t>
  </si>
  <si>
    <t>D(t_i-1/2)</t>
  </si>
  <si>
    <t>P(i-1,i)</t>
  </si>
  <si>
    <t>#</t>
  </si>
  <si>
    <t>P*D</t>
  </si>
  <si>
    <t>P*D*dT</t>
  </si>
  <si>
    <t>Accrual</t>
  </si>
  <si>
    <t>Default</t>
  </si>
  <si>
    <t>Coupon</t>
  </si>
  <si>
    <t>Q*D*dt</t>
  </si>
  <si>
    <t>CDS</t>
  </si>
  <si>
    <t>Example of bootstrap routine for Credit Default probaility termstructure</t>
  </si>
  <si>
    <t>using the Mid-Point rule for CDS pricing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</si>
</sst>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000_-;\-* #,##0.0000_-;_-* &quot;-&quot;??_-;_-@_-"/>
    <numFmt numFmtId="165" formatCode="_-* #,##0.0000_-;\-* #,##0.0000_-;_-* &quot;-&quot;????_-;_-@_-"/>
    <numFmt numFmtId="166" formatCode="0.0000%"/>
    <numFmt numFmtId="167" formatCode="0.0000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mbria"/>
      <family val="1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scheme val="minor"/>
    </font>
    <font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6" fillId="0" borderId="0" xfId="57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58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0" xfId="57" applyFont="1"/>
    <xf numFmtId="0" fontId="11" fillId="0" borderId="0" xfId="57" applyFont="1"/>
    <xf numFmtId="0" fontId="7" fillId="0" borderId="0" xfId="58"/>
    <xf numFmtId="15" fontId="9" fillId="0" borderId="0" xfId="0" applyNumberFormat="1" applyFont="1" applyAlignment="1">
      <alignment horizontal="left" vertical="center"/>
    </xf>
    <xf numFmtId="165" fontId="0" fillId="0" borderId="0" xfId="0" applyNumberFormat="1"/>
    <xf numFmtId="0" fontId="12" fillId="0" borderId="0" xfId="0" applyFont="1"/>
    <xf numFmtId="0" fontId="9" fillId="0" borderId="0" xfId="0" quotePrefix="1" applyFont="1" applyAlignment="1">
      <alignment horizontal="left" vertical="center"/>
    </xf>
    <xf numFmtId="43" fontId="0" fillId="0" borderId="0" xfId="65" applyFont="1"/>
    <xf numFmtId="0" fontId="14" fillId="0" borderId="0" xfId="0" applyFont="1"/>
    <xf numFmtId="0" fontId="13" fillId="0" borderId="0" xfId="0" applyFont="1"/>
    <xf numFmtId="164" fontId="0" fillId="0" borderId="0" xfId="65" applyNumberFormat="1" applyFont="1"/>
    <xf numFmtId="10" fontId="0" fillId="0" borderId="0" xfId="86" applyNumberFormat="1" applyFont="1"/>
    <xf numFmtId="9" fontId="0" fillId="0" borderId="0" xfId="0" applyNumberFormat="1"/>
    <xf numFmtId="166" fontId="0" fillId="0" borderId="0" xfId="86" applyNumberFormat="1" applyFont="1"/>
    <xf numFmtId="166" fontId="0" fillId="0" borderId="0" xfId="0" applyNumberFormat="1"/>
    <xf numFmtId="43" fontId="15" fillId="0" borderId="0" xfId="65" applyFont="1" applyAlignment="1">
      <alignment horizontal="left"/>
    </xf>
    <xf numFmtId="43" fontId="0" fillId="0" borderId="0" xfId="0" applyNumberFormat="1"/>
    <xf numFmtId="167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10" fontId="0" fillId="0" borderId="0" xfId="0" applyNumberFormat="1"/>
  </cellXfs>
  <cellStyles count="129">
    <cellStyle name="Comma" xfId="65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8" builtinId="8"/>
    <cellStyle name="Normal" xfId="0" builtinId="0"/>
    <cellStyle name="Normal 2" xfId="57"/>
    <cellStyle name="Percent" xfId="8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Discount Zero Curve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and Assumptions'!$D$33</c:f>
              <c:strCache>
                <c:ptCount val="1"/>
                <c:pt idx="0">
                  <c:v>Zero</c:v>
                </c:pt>
              </c:strCache>
            </c:strRef>
          </c:tx>
          <c:marker>
            <c:symbol val="none"/>
          </c:marker>
          <c:xVal>
            <c:numRef>
              <c:f>'Data and Assumptions'!$C$34:$C$113</c:f>
              <c:numCache>
                <c:formatCode>_(* #,##0.00_);_(* \(#,##0.00\);_(* "-"??_);_(@_)</c:formatCode>
                <c:ptCount val="80"/>
                <c:pt idx="0">
                  <c:v>0.125</c:v>
                </c:pt>
                <c:pt idx="1">
                  <c:v>0.25</c:v>
                </c:pt>
                <c:pt idx="2">
                  <c:v>0.375</c:v>
                </c:pt>
                <c:pt idx="3">
                  <c:v>0.5</c:v>
                </c:pt>
                <c:pt idx="4">
                  <c:v>0.625</c:v>
                </c:pt>
                <c:pt idx="5">
                  <c:v>0.75</c:v>
                </c:pt>
                <c:pt idx="6">
                  <c:v>0.875</c:v>
                </c:pt>
                <c:pt idx="7">
                  <c:v>1.0</c:v>
                </c:pt>
                <c:pt idx="8">
                  <c:v>1.125</c:v>
                </c:pt>
                <c:pt idx="9">
                  <c:v>1.25</c:v>
                </c:pt>
                <c:pt idx="10">
                  <c:v>1.375</c:v>
                </c:pt>
                <c:pt idx="11">
                  <c:v>1.5</c:v>
                </c:pt>
                <c:pt idx="12">
                  <c:v>1.625</c:v>
                </c:pt>
                <c:pt idx="13">
                  <c:v>1.75</c:v>
                </c:pt>
                <c:pt idx="14">
                  <c:v>1.875</c:v>
                </c:pt>
                <c:pt idx="15">
                  <c:v>2.0</c:v>
                </c:pt>
                <c:pt idx="16">
                  <c:v>2.125</c:v>
                </c:pt>
                <c:pt idx="17">
                  <c:v>2.25</c:v>
                </c:pt>
                <c:pt idx="18">
                  <c:v>2.375</c:v>
                </c:pt>
                <c:pt idx="19">
                  <c:v>2.5</c:v>
                </c:pt>
                <c:pt idx="20">
                  <c:v>2.625</c:v>
                </c:pt>
                <c:pt idx="21">
                  <c:v>2.75</c:v>
                </c:pt>
                <c:pt idx="22">
                  <c:v>2.875</c:v>
                </c:pt>
                <c:pt idx="23">
                  <c:v>3.0</c:v>
                </c:pt>
                <c:pt idx="24">
                  <c:v>3.125</c:v>
                </c:pt>
                <c:pt idx="25">
                  <c:v>3.25</c:v>
                </c:pt>
                <c:pt idx="26">
                  <c:v>3.375</c:v>
                </c:pt>
                <c:pt idx="27">
                  <c:v>3.5</c:v>
                </c:pt>
                <c:pt idx="28">
                  <c:v>3.625</c:v>
                </c:pt>
                <c:pt idx="29">
                  <c:v>3.75</c:v>
                </c:pt>
                <c:pt idx="30">
                  <c:v>3.875</c:v>
                </c:pt>
                <c:pt idx="31">
                  <c:v>4.0</c:v>
                </c:pt>
                <c:pt idx="32">
                  <c:v>4.125</c:v>
                </c:pt>
                <c:pt idx="33">
                  <c:v>4.25</c:v>
                </c:pt>
                <c:pt idx="34">
                  <c:v>4.375</c:v>
                </c:pt>
                <c:pt idx="35">
                  <c:v>4.5</c:v>
                </c:pt>
                <c:pt idx="36">
                  <c:v>4.625</c:v>
                </c:pt>
                <c:pt idx="37">
                  <c:v>4.75</c:v>
                </c:pt>
                <c:pt idx="38">
                  <c:v>4.875</c:v>
                </c:pt>
                <c:pt idx="39">
                  <c:v>5.0</c:v>
                </c:pt>
                <c:pt idx="40">
                  <c:v>5.125</c:v>
                </c:pt>
                <c:pt idx="41">
                  <c:v>5.25</c:v>
                </c:pt>
                <c:pt idx="42">
                  <c:v>5.375</c:v>
                </c:pt>
                <c:pt idx="43">
                  <c:v>5.5</c:v>
                </c:pt>
                <c:pt idx="44">
                  <c:v>5.625</c:v>
                </c:pt>
                <c:pt idx="45">
                  <c:v>5.75</c:v>
                </c:pt>
                <c:pt idx="46">
                  <c:v>5.875</c:v>
                </c:pt>
                <c:pt idx="47">
                  <c:v>6.0</c:v>
                </c:pt>
                <c:pt idx="48">
                  <c:v>6.125</c:v>
                </c:pt>
                <c:pt idx="49">
                  <c:v>6.25</c:v>
                </c:pt>
                <c:pt idx="50">
                  <c:v>6.375</c:v>
                </c:pt>
                <c:pt idx="51">
                  <c:v>6.5</c:v>
                </c:pt>
                <c:pt idx="52">
                  <c:v>6.625</c:v>
                </c:pt>
                <c:pt idx="53">
                  <c:v>6.75</c:v>
                </c:pt>
                <c:pt idx="54">
                  <c:v>6.875</c:v>
                </c:pt>
                <c:pt idx="55">
                  <c:v>7.0</c:v>
                </c:pt>
                <c:pt idx="56">
                  <c:v>7.125</c:v>
                </c:pt>
                <c:pt idx="57">
                  <c:v>7.25</c:v>
                </c:pt>
                <c:pt idx="58">
                  <c:v>7.375</c:v>
                </c:pt>
                <c:pt idx="59">
                  <c:v>7.5</c:v>
                </c:pt>
                <c:pt idx="60">
                  <c:v>7.625</c:v>
                </c:pt>
                <c:pt idx="61">
                  <c:v>7.75</c:v>
                </c:pt>
                <c:pt idx="62">
                  <c:v>7.875</c:v>
                </c:pt>
                <c:pt idx="63">
                  <c:v>8.0</c:v>
                </c:pt>
                <c:pt idx="64">
                  <c:v>8.125</c:v>
                </c:pt>
                <c:pt idx="65">
                  <c:v>8.25</c:v>
                </c:pt>
                <c:pt idx="66">
                  <c:v>8.375</c:v>
                </c:pt>
                <c:pt idx="67">
                  <c:v>8.5</c:v>
                </c:pt>
                <c:pt idx="68">
                  <c:v>8.625</c:v>
                </c:pt>
                <c:pt idx="69">
                  <c:v>8.75</c:v>
                </c:pt>
                <c:pt idx="70">
                  <c:v>8.875</c:v>
                </c:pt>
                <c:pt idx="71">
                  <c:v>9.0</c:v>
                </c:pt>
                <c:pt idx="72">
                  <c:v>9.125</c:v>
                </c:pt>
                <c:pt idx="73">
                  <c:v>9.25</c:v>
                </c:pt>
                <c:pt idx="74">
                  <c:v>9.375</c:v>
                </c:pt>
                <c:pt idx="75">
                  <c:v>9.5</c:v>
                </c:pt>
                <c:pt idx="76">
                  <c:v>9.625</c:v>
                </c:pt>
                <c:pt idx="77">
                  <c:v>9.75</c:v>
                </c:pt>
                <c:pt idx="78">
                  <c:v>9.875</c:v>
                </c:pt>
                <c:pt idx="79">
                  <c:v>10.0</c:v>
                </c:pt>
              </c:numCache>
            </c:numRef>
          </c:xVal>
          <c:yVal>
            <c:numRef>
              <c:f>'Data and Assumptions'!$D$34:$D$113</c:f>
              <c:numCache>
                <c:formatCode>0.00%</c:formatCode>
                <c:ptCount val="80"/>
                <c:pt idx="0">
                  <c:v>-0.00250639898076966</c:v>
                </c:pt>
                <c:pt idx="1">
                  <c:v>-0.00203983252619053</c:v>
                </c:pt>
                <c:pt idx="2">
                  <c:v>-0.0016694605046221</c:v>
                </c:pt>
                <c:pt idx="3">
                  <c:v>-0.00129908848305383</c:v>
                </c:pt>
                <c:pt idx="4">
                  <c:v>-0.000974316362290359</c:v>
                </c:pt>
                <c:pt idx="5">
                  <c:v>-0.000649544241526937</c:v>
                </c:pt>
                <c:pt idx="6">
                  <c:v>-0.000324772120763283</c:v>
                </c:pt>
                <c:pt idx="7">
                  <c:v>1.11022302462516E-16</c:v>
                </c:pt>
                <c:pt idx="8">
                  <c:v>-0.000452102218508594</c:v>
                </c:pt>
                <c:pt idx="9">
                  <c:v>-0.000904204437017235</c:v>
                </c:pt>
                <c:pt idx="10">
                  <c:v>-0.00135630665552586</c:v>
                </c:pt>
                <c:pt idx="11">
                  <c:v>-0.00180840887403458</c:v>
                </c:pt>
                <c:pt idx="12">
                  <c:v>-0.00135630665552594</c:v>
                </c:pt>
                <c:pt idx="13">
                  <c:v>-0.000904204437017294</c:v>
                </c:pt>
                <c:pt idx="14">
                  <c:v>-0.000452102218508642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4.67462326157961E-17</c:v>
                </c:pt>
                <c:pt idx="19">
                  <c:v>4.44089209850063E-17</c:v>
                </c:pt>
                <c:pt idx="20">
                  <c:v>4.22942104619107E-17</c:v>
                </c:pt>
                <c:pt idx="21">
                  <c:v>4.03717463500057E-17</c:v>
                </c:pt>
                <c:pt idx="22">
                  <c:v>3.86164530304402E-17</c:v>
                </c:pt>
                <c:pt idx="23">
                  <c:v>3.70074341541719E-17</c:v>
                </c:pt>
                <c:pt idx="24">
                  <c:v>3.5527136788005E-17</c:v>
                </c:pt>
                <c:pt idx="25">
                  <c:v>3.41607084500048E-17</c:v>
                </c:pt>
                <c:pt idx="26">
                  <c:v>3.28954970259306E-17</c:v>
                </c:pt>
                <c:pt idx="27">
                  <c:v>3.1720657846433E-17</c:v>
                </c:pt>
                <c:pt idx="28">
                  <c:v>3.0626842058625E-17</c:v>
                </c:pt>
                <c:pt idx="29">
                  <c:v>2.96059473233375E-17</c:v>
                </c:pt>
                <c:pt idx="30">
                  <c:v>2.86509167645202E-17</c:v>
                </c:pt>
                <c:pt idx="31">
                  <c:v>2.77555756156289E-17</c:v>
                </c:pt>
                <c:pt idx="32">
                  <c:v>2.68836725736808E-5</c:v>
                </c:pt>
                <c:pt idx="33">
                  <c:v>5.3767345147347E-5</c:v>
                </c:pt>
                <c:pt idx="34">
                  <c:v>8.06510177209961E-5</c:v>
                </c:pt>
                <c:pt idx="35">
                  <c:v>0.000107534690294656</c:v>
                </c:pt>
                <c:pt idx="36">
                  <c:v>0.000134418362868321</c:v>
                </c:pt>
                <c:pt idx="37">
                  <c:v>0.000161302035441981</c:v>
                </c:pt>
                <c:pt idx="38">
                  <c:v>0.000188185708015644</c:v>
                </c:pt>
                <c:pt idx="39">
                  <c:v>0.000215069380589303</c:v>
                </c:pt>
                <c:pt idx="40">
                  <c:v>0.000339776032106407</c:v>
                </c:pt>
                <c:pt idx="41">
                  <c:v>0.000464482683623524</c:v>
                </c:pt>
                <c:pt idx="42">
                  <c:v>0.000589189335140654</c:v>
                </c:pt>
                <c:pt idx="43">
                  <c:v>0.000713895986657759</c:v>
                </c:pt>
                <c:pt idx="44">
                  <c:v>0.000838602638174882</c:v>
                </c:pt>
                <c:pt idx="45">
                  <c:v>0.000963309289691995</c:v>
                </c:pt>
                <c:pt idx="46">
                  <c:v>0.00108801594120912</c:v>
                </c:pt>
                <c:pt idx="47">
                  <c:v>0.00121272259272623</c:v>
                </c:pt>
                <c:pt idx="48">
                  <c:v>0.00134768119072659</c:v>
                </c:pt>
                <c:pt idx="49">
                  <c:v>0.00148263978872696</c:v>
                </c:pt>
                <c:pt idx="50">
                  <c:v>0.00161759838672734</c:v>
                </c:pt>
                <c:pt idx="51">
                  <c:v>0.0017525569847277</c:v>
                </c:pt>
                <c:pt idx="52">
                  <c:v>0.00188751558272808</c:v>
                </c:pt>
                <c:pt idx="53">
                  <c:v>0.00202247418072843</c:v>
                </c:pt>
                <c:pt idx="54">
                  <c:v>0.00215743277872881</c:v>
                </c:pt>
                <c:pt idx="55">
                  <c:v>0.00229239137672917</c:v>
                </c:pt>
                <c:pt idx="56">
                  <c:v>0.00242884185640017</c:v>
                </c:pt>
                <c:pt idx="57">
                  <c:v>0.00256529233607118</c:v>
                </c:pt>
                <c:pt idx="58">
                  <c:v>0.00270174281574218</c:v>
                </c:pt>
                <c:pt idx="59">
                  <c:v>0.00283819329541319</c:v>
                </c:pt>
                <c:pt idx="60">
                  <c:v>0.0029746437750842</c:v>
                </c:pt>
                <c:pt idx="61">
                  <c:v>0.0031110942547552</c:v>
                </c:pt>
                <c:pt idx="62">
                  <c:v>0.00324754473442621</c:v>
                </c:pt>
                <c:pt idx="63">
                  <c:v>0.00338399521409721</c:v>
                </c:pt>
                <c:pt idx="64">
                  <c:v>0.00351260006780965</c:v>
                </c:pt>
                <c:pt idx="65">
                  <c:v>0.00364120492152207</c:v>
                </c:pt>
                <c:pt idx="66">
                  <c:v>0.00376980977523451</c:v>
                </c:pt>
                <c:pt idx="67">
                  <c:v>0.00389841462894694</c:v>
                </c:pt>
                <c:pt idx="68">
                  <c:v>0.00402701948265938</c:v>
                </c:pt>
                <c:pt idx="69">
                  <c:v>0.00415562433637181</c:v>
                </c:pt>
                <c:pt idx="70">
                  <c:v>0.00428422919008425</c:v>
                </c:pt>
                <c:pt idx="71">
                  <c:v>0.00441283404379668</c:v>
                </c:pt>
                <c:pt idx="72">
                  <c:v>0.00453069929115947</c:v>
                </c:pt>
                <c:pt idx="73">
                  <c:v>0.00464856453852226</c:v>
                </c:pt>
                <c:pt idx="74">
                  <c:v>0.00476642978588505</c:v>
                </c:pt>
                <c:pt idx="75">
                  <c:v>0.00488429503324783</c:v>
                </c:pt>
                <c:pt idx="76">
                  <c:v>0.00500216028061063</c:v>
                </c:pt>
                <c:pt idx="77">
                  <c:v>0.00512002552797341</c:v>
                </c:pt>
                <c:pt idx="78">
                  <c:v>0.0052378907753362</c:v>
                </c:pt>
                <c:pt idx="79">
                  <c:v>0.005355756022699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648600"/>
        <c:axId val="-2057645576"/>
      </c:scatterChart>
      <c:valAx>
        <c:axId val="-2057648600"/>
        <c:scaling>
          <c:orientation val="minMax"/>
          <c:max val="10.0"/>
        </c:scaling>
        <c:delete val="0"/>
        <c:axPos val="b"/>
        <c:majorGridlines/>
        <c:numFmt formatCode="_(* #,##0.00_);_(* \(#,##0.00\);_(* &quot;-&quot;??_);_(@_)" sourceLinked="1"/>
        <c:majorTickMark val="out"/>
        <c:minorTickMark val="none"/>
        <c:tickLblPos val="nextTo"/>
        <c:crossAx val="-2057645576"/>
        <c:crosses val="autoZero"/>
        <c:crossBetween val="midCat"/>
      </c:valAx>
      <c:valAx>
        <c:axId val="-20576455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2057648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Credit Default</a:t>
            </a:r>
            <a:r>
              <a:rPr lang="en-US" baseline="0"/>
              <a:t> Spreads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and Assumptions'!$F$19</c:f>
              <c:strCache>
                <c:ptCount val="1"/>
                <c:pt idx="0">
                  <c:v>CDS Spread</c:v>
                </c:pt>
              </c:strCache>
            </c:strRef>
          </c:tx>
          <c:marker>
            <c:symbol val="none"/>
          </c:marker>
          <c:xVal>
            <c:numRef>
              <c:f>'Data and Assumptions'!$D$20:$D$27</c:f>
              <c:numCache>
                <c:formatCode>General</c:formatCode>
                <c:ptCount val="8"/>
                <c:pt idx="0">
                  <c:v>0.5</c:v>
                </c:pt>
                <c:pt idx="1">
                  <c:v>1.0</c:v>
                </c:pt>
                <c:pt idx="2">
                  <c:v>2.0</c:v>
                </c:pt>
                <c:pt idx="3">
                  <c:v>3.0</c:v>
                </c:pt>
                <c:pt idx="4">
                  <c:v>4.0</c:v>
                </c:pt>
                <c:pt idx="5">
                  <c:v>5.0</c:v>
                </c:pt>
                <c:pt idx="6">
                  <c:v>7.0</c:v>
                </c:pt>
                <c:pt idx="7">
                  <c:v>10.0</c:v>
                </c:pt>
              </c:numCache>
            </c:numRef>
          </c:xVal>
          <c:yVal>
            <c:numRef>
              <c:f>'Data and Assumptions'!$F$20:$F$27</c:f>
              <c:numCache>
                <c:formatCode>0.00%</c:formatCode>
                <c:ptCount val="8"/>
                <c:pt idx="0">
                  <c:v>0.0091</c:v>
                </c:pt>
                <c:pt idx="1">
                  <c:v>0.0082</c:v>
                </c:pt>
                <c:pt idx="2">
                  <c:v>0.0107</c:v>
                </c:pt>
                <c:pt idx="3">
                  <c:v>0.0106</c:v>
                </c:pt>
                <c:pt idx="4">
                  <c:v>0.0121</c:v>
                </c:pt>
                <c:pt idx="5">
                  <c:v>0.0124</c:v>
                </c:pt>
                <c:pt idx="6">
                  <c:v>0.0144</c:v>
                </c:pt>
                <c:pt idx="7">
                  <c:v>0.0157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617800"/>
        <c:axId val="-2057614776"/>
      </c:scatterChart>
      <c:valAx>
        <c:axId val="-2057617800"/>
        <c:scaling>
          <c:orientation val="minMax"/>
          <c:max val="10.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-2057614776"/>
        <c:crosses val="autoZero"/>
        <c:crossBetween val="midCat"/>
      </c:valAx>
      <c:valAx>
        <c:axId val="-205761477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-20576178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Model Comparison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Compare!$D$12</c:f>
              <c:strCache>
                <c:ptCount val="1"/>
                <c:pt idx="0">
                  <c:v>Simple</c:v>
                </c:pt>
              </c:strCache>
            </c:strRef>
          </c:tx>
          <c:marker>
            <c:symbol val="none"/>
          </c:marker>
          <c:xVal>
            <c:numRef>
              <c:f>Compare!$C$13:$C$52</c:f>
              <c:numCache>
                <c:formatCode>_(* #,##0.00_);_(* \(#,##0.00\);_(* "-"??_);_(@_)</c:formatCode>
                <c:ptCount val="4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1.0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2.0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3.0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4.0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5.0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6.0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7.0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8.0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9.0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10.0</c:v>
                </c:pt>
              </c:numCache>
            </c:numRef>
          </c:xVal>
          <c:yVal>
            <c:numRef>
              <c:f>Compare!$D$13:$D$52</c:f>
              <c:numCache>
                <c:formatCode>00,000%</c:formatCode>
                <c:ptCount val="40"/>
                <c:pt idx="0">
                  <c:v>0.0165454545454545</c:v>
                </c:pt>
                <c:pt idx="1">
                  <c:v>0.0165454545454545</c:v>
                </c:pt>
                <c:pt idx="2">
                  <c:v>0.0157272727272727</c:v>
                </c:pt>
                <c:pt idx="3">
                  <c:v>0.0149090909090909</c:v>
                </c:pt>
                <c:pt idx="4">
                  <c:v>0.0160454545454545</c:v>
                </c:pt>
                <c:pt idx="5">
                  <c:v>0.0171818181818182</c:v>
                </c:pt>
                <c:pt idx="6">
                  <c:v>0.0183181818181818</c:v>
                </c:pt>
                <c:pt idx="7">
                  <c:v>0.0194545454545454</c:v>
                </c:pt>
                <c:pt idx="8">
                  <c:v>0.0194090909090909</c:v>
                </c:pt>
                <c:pt idx="9">
                  <c:v>0.0193636363636364</c:v>
                </c:pt>
                <c:pt idx="10">
                  <c:v>0.0193181818181818</c:v>
                </c:pt>
                <c:pt idx="11">
                  <c:v>0.0192727272727273</c:v>
                </c:pt>
                <c:pt idx="12">
                  <c:v>0.0199545454545454</c:v>
                </c:pt>
                <c:pt idx="13">
                  <c:v>0.0206363636363636</c:v>
                </c:pt>
                <c:pt idx="14">
                  <c:v>0.0213181818181818</c:v>
                </c:pt>
                <c:pt idx="15">
                  <c:v>0.022</c:v>
                </c:pt>
                <c:pt idx="16">
                  <c:v>0.0221363636363636</c:v>
                </c:pt>
                <c:pt idx="17">
                  <c:v>0.0222727272727273</c:v>
                </c:pt>
                <c:pt idx="18">
                  <c:v>0.0224090909090909</c:v>
                </c:pt>
                <c:pt idx="19">
                  <c:v>0.0225454545454545</c:v>
                </c:pt>
                <c:pt idx="20">
                  <c:v>0.023</c:v>
                </c:pt>
                <c:pt idx="21">
                  <c:v>0.0234545454545454</c:v>
                </c:pt>
                <c:pt idx="22">
                  <c:v>0.0239090909090909</c:v>
                </c:pt>
                <c:pt idx="23">
                  <c:v>0.0243636363636364</c:v>
                </c:pt>
                <c:pt idx="24">
                  <c:v>0.0248181818181818</c:v>
                </c:pt>
                <c:pt idx="25">
                  <c:v>0.0252727272727273</c:v>
                </c:pt>
                <c:pt idx="26">
                  <c:v>0.0257272727272727</c:v>
                </c:pt>
                <c:pt idx="27">
                  <c:v>0.0261818181818182</c:v>
                </c:pt>
                <c:pt idx="28">
                  <c:v>0.0263787878787879</c:v>
                </c:pt>
                <c:pt idx="29">
                  <c:v>0.0265757575757576</c:v>
                </c:pt>
                <c:pt idx="30">
                  <c:v>0.0267727272727273</c:v>
                </c:pt>
                <c:pt idx="31">
                  <c:v>0.026969696969697</c:v>
                </c:pt>
                <c:pt idx="32">
                  <c:v>0.0271666666666667</c:v>
                </c:pt>
                <c:pt idx="33">
                  <c:v>0.0273636363636364</c:v>
                </c:pt>
                <c:pt idx="34">
                  <c:v>0.0275606060606061</c:v>
                </c:pt>
                <c:pt idx="35">
                  <c:v>0.0277575757575757</c:v>
                </c:pt>
                <c:pt idx="36">
                  <c:v>0.0279545454545454</c:v>
                </c:pt>
                <c:pt idx="37">
                  <c:v>0.0281515151515151</c:v>
                </c:pt>
                <c:pt idx="38">
                  <c:v>0.0283484848484848</c:v>
                </c:pt>
                <c:pt idx="39">
                  <c:v>0.0285454545454545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Compare!$E$12</c:f>
              <c:strCache>
                <c:ptCount val="1"/>
                <c:pt idx="0">
                  <c:v>Bootstrap</c:v>
                </c:pt>
              </c:strCache>
            </c:strRef>
          </c:tx>
          <c:marker>
            <c:symbol val="none"/>
          </c:marker>
          <c:xVal>
            <c:numRef>
              <c:f>Compare!$C$13:$C$52</c:f>
              <c:numCache>
                <c:formatCode>_(* #,##0.00_);_(* \(#,##0.00\);_(* "-"??_);_(@_)</c:formatCode>
                <c:ptCount val="4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1.0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2.0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3.0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4.0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5.0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6.0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7.0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8.0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9.0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10.0</c:v>
                </c:pt>
              </c:numCache>
            </c:numRef>
          </c:xVal>
          <c:yVal>
            <c:numRef>
              <c:f>Compare!$E$13:$E$52</c:f>
              <c:numCache>
                <c:formatCode>00,000%</c:formatCode>
                <c:ptCount val="40"/>
                <c:pt idx="0">
                  <c:v>0.01657259020182</c:v>
                </c:pt>
                <c:pt idx="1">
                  <c:v>0.01657259020182</c:v>
                </c:pt>
                <c:pt idx="2">
                  <c:v>0.0156839176886302</c:v>
                </c:pt>
                <c:pt idx="3">
                  <c:v>0.0147952451754405</c:v>
                </c:pt>
                <c:pt idx="4">
                  <c:v>0.0159534620650926</c:v>
                </c:pt>
                <c:pt idx="5">
                  <c:v>0.0171116789547448</c:v>
                </c:pt>
                <c:pt idx="6">
                  <c:v>0.0182698958443969</c:v>
                </c:pt>
                <c:pt idx="7">
                  <c:v>0.0194281127340491</c:v>
                </c:pt>
                <c:pt idx="8">
                  <c:v>0.0193692816482704</c:v>
                </c:pt>
                <c:pt idx="9">
                  <c:v>0.0193104505624917</c:v>
                </c:pt>
                <c:pt idx="10">
                  <c:v>0.0192516194767131</c:v>
                </c:pt>
                <c:pt idx="11">
                  <c:v>0.0191927883909344</c:v>
                </c:pt>
                <c:pt idx="12">
                  <c:v>0.019896102465073</c:v>
                </c:pt>
                <c:pt idx="13">
                  <c:v>0.0205994165392117</c:v>
                </c:pt>
                <c:pt idx="14">
                  <c:v>0.0213027306133503</c:v>
                </c:pt>
                <c:pt idx="15">
                  <c:v>0.022006044687489</c:v>
                </c:pt>
                <c:pt idx="16">
                  <c:v>0.0221367191851972</c:v>
                </c:pt>
                <c:pt idx="17">
                  <c:v>0.0222673936829055</c:v>
                </c:pt>
                <c:pt idx="18">
                  <c:v>0.0223980681806137</c:v>
                </c:pt>
                <c:pt idx="19">
                  <c:v>0.022528742678322</c:v>
                </c:pt>
                <c:pt idx="20">
                  <c:v>0.023012381217934</c:v>
                </c:pt>
                <c:pt idx="21">
                  <c:v>0.023496019757546</c:v>
                </c:pt>
                <c:pt idx="22">
                  <c:v>0.0239796582971581</c:v>
                </c:pt>
                <c:pt idx="23">
                  <c:v>0.0244632968367701</c:v>
                </c:pt>
                <c:pt idx="24">
                  <c:v>0.0249469353763821</c:v>
                </c:pt>
                <c:pt idx="25">
                  <c:v>0.0254305739159941</c:v>
                </c:pt>
                <c:pt idx="26">
                  <c:v>0.0259142124556062</c:v>
                </c:pt>
                <c:pt idx="27">
                  <c:v>0.0263978509952182</c:v>
                </c:pt>
                <c:pt idx="28">
                  <c:v>0.0266103269504449</c:v>
                </c:pt>
                <c:pt idx="29">
                  <c:v>0.0268228029056717</c:v>
                </c:pt>
                <c:pt idx="30">
                  <c:v>0.0270352788608984</c:v>
                </c:pt>
                <c:pt idx="31">
                  <c:v>0.0272477548161252</c:v>
                </c:pt>
                <c:pt idx="32">
                  <c:v>0.0274602307713519</c:v>
                </c:pt>
                <c:pt idx="33">
                  <c:v>0.0276727067265787</c:v>
                </c:pt>
                <c:pt idx="34">
                  <c:v>0.0278851826818054</c:v>
                </c:pt>
                <c:pt idx="35">
                  <c:v>0.0280976586370321</c:v>
                </c:pt>
                <c:pt idx="36">
                  <c:v>0.0283101345922589</c:v>
                </c:pt>
                <c:pt idx="37">
                  <c:v>0.0285226105474856</c:v>
                </c:pt>
                <c:pt idx="38">
                  <c:v>0.0287350865027124</c:v>
                </c:pt>
                <c:pt idx="39">
                  <c:v>0.0289475624579391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57536776"/>
        <c:axId val="-2057531368"/>
      </c:scatterChart>
      <c:valAx>
        <c:axId val="-2057536776"/>
        <c:scaling>
          <c:orientation val="minMax"/>
          <c:max val="10.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Maturity</a:t>
                </a:r>
              </a:p>
            </c:rich>
          </c:tx>
          <c:overlay val="0"/>
        </c:title>
        <c:numFmt formatCode="_(* #,##0.00_);_(* \(#,##0.00\);_(* &quot;-&quot;??_);_(@_)" sourceLinked="1"/>
        <c:majorTickMark val="out"/>
        <c:minorTickMark val="none"/>
        <c:tickLblPos val="nextTo"/>
        <c:crossAx val="-2057531368"/>
        <c:crosses val="autoZero"/>
        <c:crossBetween val="midCat"/>
      </c:valAx>
      <c:valAx>
        <c:axId val="-2057531368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Hazard Rate</a:t>
                </a:r>
              </a:p>
            </c:rich>
          </c:tx>
          <c:overlay val="0"/>
        </c:title>
        <c:numFmt formatCode="0.00%" sourceLinked="0"/>
        <c:majorTickMark val="out"/>
        <c:minorTickMark val="none"/>
        <c:tickLblPos val="nextTo"/>
        <c:crossAx val="-20575367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Compare!$F$12</c:f>
              <c:strCache>
                <c:ptCount val="1"/>
                <c:pt idx="0">
                  <c:v>Difference</c:v>
                </c:pt>
              </c:strCache>
            </c:strRef>
          </c:tx>
          <c:invertIfNegative val="0"/>
          <c:cat>
            <c:numRef>
              <c:f>Compare!$C$13:$C$52</c:f>
              <c:numCache>
                <c:formatCode>_(* #,##0.00_);_(* \(#,##0.00\);_(* "-"??_);_(@_)</c:formatCode>
                <c:ptCount val="40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1.0</c:v>
                </c:pt>
                <c:pt idx="4">
                  <c:v>1.25</c:v>
                </c:pt>
                <c:pt idx="5">
                  <c:v>1.5</c:v>
                </c:pt>
                <c:pt idx="6">
                  <c:v>1.75</c:v>
                </c:pt>
                <c:pt idx="7">
                  <c:v>2.0</c:v>
                </c:pt>
                <c:pt idx="8">
                  <c:v>2.25</c:v>
                </c:pt>
                <c:pt idx="9">
                  <c:v>2.5</c:v>
                </c:pt>
                <c:pt idx="10">
                  <c:v>2.75</c:v>
                </c:pt>
                <c:pt idx="11">
                  <c:v>3.0</c:v>
                </c:pt>
                <c:pt idx="12">
                  <c:v>3.25</c:v>
                </c:pt>
                <c:pt idx="13">
                  <c:v>3.5</c:v>
                </c:pt>
                <c:pt idx="14">
                  <c:v>3.75</c:v>
                </c:pt>
                <c:pt idx="15">
                  <c:v>4.0</c:v>
                </c:pt>
                <c:pt idx="16">
                  <c:v>4.25</c:v>
                </c:pt>
                <c:pt idx="17">
                  <c:v>4.5</c:v>
                </c:pt>
                <c:pt idx="18">
                  <c:v>4.75</c:v>
                </c:pt>
                <c:pt idx="19">
                  <c:v>5.0</c:v>
                </c:pt>
                <c:pt idx="20">
                  <c:v>5.25</c:v>
                </c:pt>
                <c:pt idx="21">
                  <c:v>5.5</c:v>
                </c:pt>
                <c:pt idx="22">
                  <c:v>5.75</c:v>
                </c:pt>
                <c:pt idx="23">
                  <c:v>6.0</c:v>
                </c:pt>
                <c:pt idx="24">
                  <c:v>6.25</c:v>
                </c:pt>
                <c:pt idx="25">
                  <c:v>6.5</c:v>
                </c:pt>
                <c:pt idx="26">
                  <c:v>6.75</c:v>
                </c:pt>
                <c:pt idx="27">
                  <c:v>7.0</c:v>
                </c:pt>
                <c:pt idx="28">
                  <c:v>7.25</c:v>
                </c:pt>
                <c:pt idx="29">
                  <c:v>7.5</c:v>
                </c:pt>
                <c:pt idx="30">
                  <c:v>7.75</c:v>
                </c:pt>
                <c:pt idx="31">
                  <c:v>8.0</c:v>
                </c:pt>
                <c:pt idx="32">
                  <c:v>8.25</c:v>
                </c:pt>
                <c:pt idx="33">
                  <c:v>8.5</c:v>
                </c:pt>
                <c:pt idx="34">
                  <c:v>8.75</c:v>
                </c:pt>
                <c:pt idx="35">
                  <c:v>9.0</c:v>
                </c:pt>
                <c:pt idx="36">
                  <c:v>9.25</c:v>
                </c:pt>
                <c:pt idx="37">
                  <c:v>9.5</c:v>
                </c:pt>
                <c:pt idx="38">
                  <c:v>9.75</c:v>
                </c:pt>
                <c:pt idx="39">
                  <c:v>10.0</c:v>
                </c:pt>
              </c:numCache>
            </c:numRef>
          </c:cat>
          <c:val>
            <c:numRef>
              <c:f>Compare!$F$13:$F$52</c:f>
              <c:numCache>
                <c:formatCode>_(* #,##0.00_);_(* \(#,##0.00\);_(* "-"??_);_(@_)</c:formatCode>
                <c:ptCount val="40"/>
                <c:pt idx="0">
                  <c:v>-0.271356563654838</c:v>
                </c:pt>
                <c:pt idx="1">
                  <c:v>-0.271356563654838</c:v>
                </c:pt>
                <c:pt idx="2">
                  <c:v>0.433550386424765</c:v>
                </c:pt>
                <c:pt idx="3">
                  <c:v>1.138457336504421</c:v>
                </c:pt>
                <c:pt idx="4">
                  <c:v>0.91992480361916</c:v>
                </c:pt>
                <c:pt idx="5">
                  <c:v>0.701392270733916</c:v>
                </c:pt>
                <c:pt idx="6">
                  <c:v>0.482859737848638</c:v>
                </c:pt>
                <c:pt idx="7">
                  <c:v>0.264327204963395</c:v>
                </c:pt>
                <c:pt idx="8">
                  <c:v>0.398092608204781</c:v>
                </c:pt>
                <c:pt idx="9">
                  <c:v>0.531858011446132</c:v>
                </c:pt>
                <c:pt idx="10">
                  <c:v>0.665623414687552</c:v>
                </c:pt>
                <c:pt idx="11">
                  <c:v>0.799388817928938</c:v>
                </c:pt>
                <c:pt idx="12">
                  <c:v>0.584429894724264</c:v>
                </c:pt>
                <c:pt idx="13">
                  <c:v>0.369470971519556</c:v>
                </c:pt>
                <c:pt idx="14">
                  <c:v>0.154512048314882</c:v>
                </c:pt>
                <c:pt idx="15">
                  <c:v>-0.0604468748897913</c:v>
                </c:pt>
                <c:pt idx="16">
                  <c:v>-0.00355548833597119</c:v>
                </c:pt>
                <c:pt idx="17">
                  <c:v>0.0533358982178142</c:v>
                </c:pt>
                <c:pt idx="18">
                  <c:v>0.1102272847716</c:v>
                </c:pt>
                <c:pt idx="19">
                  <c:v>0.16711867132542</c:v>
                </c:pt>
                <c:pt idx="20">
                  <c:v>-0.123812179340273</c:v>
                </c:pt>
                <c:pt idx="21">
                  <c:v>-0.414743030005965</c:v>
                </c:pt>
                <c:pt idx="22">
                  <c:v>-0.705673880671658</c:v>
                </c:pt>
                <c:pt idx="23">
                  <c:v>-0.99660473133735</c:v>
                </c:pt>
                <c:pt idx="24">
                  <c:v>-1.287535582003008</c:v>
                </c:pt>
                <c:pt idx="25">
                  <c:v>-1.5784664326687</c:v>
                </c:pt>
                <c:pt idx="26">
                  <c:v>-1.869397283334393</c:v>
                </c:pt>
                <c:pt idx="27">
                  <c:v>-2.160328134000085</c:v>
                </c:pt>
                <c:pt idx="28">
                  <c:v>-2.315390716570581</c:v>
                </c:pt>
                <c:pt idx="29">
                  <c:v>-2.470453299141043</c:v>
                </c:pt>
                <c:pt idx="30">
                  <c:v>-2.625515881711539</c:v>
                </c:pt>
                <c:pt idx="31">
                  <c:v>-2.780578464282001</c:v>
                </c:pt>
                <c:pt idx="32">
                  <c:v>-2.935641046852497</c:v>
                </c:pt>
                <c:pt idx="33">
                  <c:v>-3.090703629422959</c:v>
                </c:pt>
                <c:pt idx="34">
                  <c:v>-3.24576621199342</c:v>
                </c:pt>
                <c:pt idx="35">
                  <c:v>-3.400828794563916</c:v>
                </c:pt>
                <c:pt idx="36">
                  <c:v>-3.555891377134378</c:v>
                </c:pt>
                <c:pt idx="37">
                  <c:v>-3.710953959704874</c:v>
                </c:pt>
                <c:pt idx="38">
                  <c:v>-3.866016542275336</c:v>
                </c:pt>
                <c:pt idx="39">
                  <c:v>-4.021079124845831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57502648"/>
        <c:axId val="-2057499704"/>
      </c:barChart>
      <c:catAx>
        <c:axId val="-2057502648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crossAx val="-2057499704"/>
        <c:crosses val="autoZero"/>
        <c:auto val="1"/>
        <c:lblAlgn val="ctr"/>
        <c:lblOffset val="100"/>
        <c:noMultiLvlLbl val="0"/>
      </c:catAx>
      <c:valAx>
        <c:axId val="-2057499704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-2057502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4" Type="http://schemas.openxmlformats.org/officeDocument/2006/relationships/chart" Target="../charts/chart2.xml"/><Relationship Id="rId1" Type="http://schemas.openxmlformats.org/officeDocument/2006/relationships/hyperlink" Target="http://uglyduckling.nl" TargetMode="External"/><Relationship Id="rId2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uglyduckling.nl" TargetMode="External"/><Relationship Id="rId2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://uglyduckling.nl" TargetMode="Externa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1" Type="http://schemas.openxmlformats.org/officeDocument/2006/relationships/hyperlink" Target="http://uglyduckling.nl" TargetMode="External"/><Relationship Id="rId2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://uglyduckling.nl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746125</xdr:colOff>
      <xdr:row>5</xdr:row>
      <xdr:rowOff>128370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84875" cy="1080870"/>
        </a:xfrm>
        <a:prstGeom prst="rect">
          <a:avLst/>
        </a:prstGeom>
      </xdr:spPr>
    </xdr:pic>
    <xdr:clientData/>
  </xdr:twoCellAnchor>
  <xdr:twoCellAnchor>
    <xdr:from>
      <xdr:col>7</xdr:col>
      <xdr:colOff>647700</xdr:colOff>
      <xdr:row>32</xdr:row>
      <xdr:rowOff>6350</xdr:rowOff>
    </xdr:from>
    <xdr:to>
      <xdr:col>13</xdr:col>
      <xdr:colOff>520700</xdr:colOff>
      <xdr:row>46</xdr:row>
      <xdr:rowOff>82550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685800</xdr:colOff>
      <xdr:row>16</xdr:row>
      <xdr:rowOff>50800</xdr:rowOff>
    </xdr:from>
    <xdr:to>
      <xdr:col>13</xdr:col>
      <xdr:colOff>558800</xdr:colOff>
      <xdr:row>30</xdr:row>
      <xdr:rowOff>127000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746125</xdr:colOff>
      <xdr:row>5</xdr:row>
      <xdr:rowOff>128370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78525" cy="10808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581025</xdr:colOff>
      <xdr:row>5</xdr:row>
      <xdr:rowOff>128370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78525" cy="10808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746125</xdr:colOff>
      <xdr:row>5</xdr:row>
      <xdr:rowOff>128370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78525" cy="1080870"/>
        </a:xfrm>
        <a:prstGeom prst="rect">
          <a:avLst/>
        </a:prstGeom>
      </xdr:spPr>
    </xdr:pic>
    <xdr:clientData/>
  </xdr:twoCellAnchor>
  <xdr:twoCellAnchor>
    <xdr:from>
      <xdr:col>6</xdr:col>
      <xdr:colOff>457200</xdr:colOff>
      <xdr:row>12</xdr:row>
      <xdr:rowOff>19050</xdr:rowOff>
    </xdr:from>
    <xdr:to>
      <xdr:col>17</xdr:col>
      <xdr:colOff>215900</xdr:colOff>
      <xdr:row>44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457200</xdr:colOff>
      <xdr:row>44</xdr:row>
      <xdr:rowOff>50800</xdr:rowOff>
    </xdr:from>
    <xdr:to>
      <xdr:col>17</xdr:col>
      <xdr:colOff>215900</xdr:colOff>
      <xdr:row>52</xdr:row>
      <xdr:rowOff>101600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4854575</xdr:colOff>
      <xdr:row>6</xdr:row>
      <xdr:rowOff>14070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984875" cy="1080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uglyduckling.nl/" TargetMode="External"/><Relationship Id="rId2" Type="http://schemas.openxmlformats.org/officeDocument/2006/relationships/hyperlink" Target="http://www.gnu.org/licenses/" TargetMode="External"/><Relationship Id="rId3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8:I273"/>
  <sheetViews>
    <sheetView showGridLines="0" tabSelected="1" topLeftCell="A2" workbookViewId="0">
      <selection activeCell="I56" sqref="I56"/>
    </sheetView>
  </sheetViews>
  <sheetFormatPr baseColWidth="10" defaultColWidth="8.83203125" defaultRowHeight="15" x14ac:dyDescent="0"/>
  <cols>
    <col min="2" max="2" width="18.1640625" bestFit="1" customWidth="1"/>
    <col min="3" max="3" width="9" bestFit="1" customWidth="1"/>
    <col min="4" max="4" width="9.83203125" customWidth="1"/>
    <col min="5" max="5" width="12.5" customWidth="1"/>
    <col min="6" max="6" width="10.33203125" bestFit="1" customWidth="1"/>
    <col min="7" max="7" width="10.83203125" bestFit="1" customWidth="1"/>
    <col min="8" max="8" width="11.83203125" customWidth="1"/>
    <col min="9" max="9" width="12.83203125" bestFit="1" customWidth="1"/>
    <col min="10" max="11" width="9.6640625" bestFit="1" customWidth="1"/>
  </cols>
  <sheetData>
    <row r="8" spans="3:5" ht="30">
      <c r="C8" s="15" t="s">
        <v>37</v>
      </c>
    </row>
    <row r="10" spans="3:5">
      <c r="C10" t="s">
        <v>22</v>
      </c>
      <c r="E10" s="19">
        <v>0.45</v>
      </c>
    </row>
    <row r="14" spans="3:5" ht="30">
      <c r="C14" s="15" t="s">
        <v>24</v>
      </c>
    </row>
    <row r="17" spans="3:7">
      <c r="C17" s="16" t="s">
        <v>34</v>
      </c>
      <c r="G17" s="12"/>
    </row>
    <row r="19" spans="3:7">
      <c r="C19" t="s">
        <v>33</v>
      </c>
      <c r="D19" t="s">
        <v>33</v>
      </c>
      <c r="E19" t="s">
        <v>21</v>
      </c>
      <c r="F19" t="str">
        <f>E19</f>
        <v>CDS Spread</v>
      </c>
    </row>
    <row r="20" spans="3:7">
      <c r="C20" t="s">
        <v>25</v>
      </c>
      <c r="D20">
        <v>0.5</v>
      </c>
      <c r="E20">
        <v>91</v>
      </c>
      <c r="F20" s="18">
        <f>E20/10000</f>
        <v>9.1000000000000004E-3</v>
      </c>
    </row>
    <row r="21" spans="3:7">
      <c r="C21" t="s">
        <v>26</v>
      </c>
      <c r="D21">
        <f>1</f>
        <v>1</v>
      </c>
      <c r="E21">
        <v>82</v>
      </c>
      <c r="F21" s="18">
        <f t="shared" ref="F21:F27" si="0">E21/10000</f>
        <v>8.2000000000000007E-3</v>
      </c>
    </row>
    <row r="22" spans="3:7">
      <c r="C22" t="s">
        <v>28</v>
      </c>
      <c r="D22">
        <v>2</v>
      </c>
      <c r="E22">
        <v>107</v>
      </c>
      <c r="F22" s="18">
        <f t="shared" si="0"/>
        <v>1.0699999999999999E-2</v>
      </c>
    </row>
    <row r="23" spans="3:7">
      <c r="C23" t="s">
        <v>27</v>
      </c>
      <c r="D23">
        <v>3</v>
      </c>
      <c r="E23">
        <v>106</v>
      </c>
      <c r="F23" s="18">
        <f t="shared" si="0"/>
        <v>1.06E-2</v>
      </c>
    </row>
    <row r="24" spans="3:7">
      <c r="C24" t="s">
        <v>29</v>
      </c>
      <c r="D24">
        <v>4</v>
      </c>
      <c r="E24">
        <v>121</v>
      </c>
      <c r="F24" s="18">
        <f t="shared" si="0"/>
        <v>1.21E-2</v>
      </c>
    </row>
    <row r="25" spans="3:7">
      <c r="C25" t="s">
        <v>30</v>
      </c>
      <c r="D25">
        <v>5</v>
      </c>
      <c r="E25">
        <v>124</v>
      </c>
      <c r="F25" s="18">
        <f t="shared" si="0"/>
        <v>1.24E-2</v>
      </c>
    </row>
    <row r="26" spans="3:7">
      <c r="C26" t="s">
        <v>31</v>
      </c>
      <c r="D26">
        <v>7</v>
      </c>
      <c r="E26">
        <v>144</v>
      </c>
      <c r="F26" s="18">
        <f t="shared" si="0"/>
        <v>1.44E-2</v>
      </c>
    </row>
    <row r="27" spans="3:7">
      <c r="C27" t="s">
        <v>32</v>
      </c>
      <c r="D27">
        <v>10</v>
      </c>
      <c r="E27">
        <v>157</v>
      </c>
      <c r="F27" s="18">
        <f t="shared" si="0"/>
        <v>1.5699999999999999E-2</v>
      </c>
    </row>
    <row r="31" spans="3:7">
      <c r="C31" s="16" t="s">
        <v>35</v>
      </c>
      <c r="G31" s="16"/>
    </row>
    <row r="33" spans="2:9">
      <c r="C33" t="s">
        <v>52</v>
      </c>
      <c r="D33" t="s">
        <v>36</v>
      </c>
      <c r="E33" t="s">
        <v>53</v>
      </c>
    </row>
    <row r="34" spans="2:9">
      <c r="B34" s="23"/>
      <c r="C34" s="14">
        <v>0.125</v>
      </c>
      <c r="D34" s="18">
        <v>-2.5063989807696621E-3</v>
      </c>
      <c r="E34" s="17">
        <v>1.0003133489561271</v>
      </c>
      <c r="G34" s="14"/>
      <c r="H34" s="18"/>
      <c r="I34" s="17"/>
    </row>
    <row r="35" spans="2:9">
      <c r="B35" s="23"/>
      <c r="C35" s="14">
        <v>0.25</v>
      </c>
      <c r="D35" s="18">
        <v>-2.0398325261905279E-3</v>
      </c>
      <c r="E35" s="17">
        <v>1.0005100881823015</v>
      </c>
      <c r="G35" s="14"/>
      <c r="H35" s="18"/>
      <c r="I35" s="17"/>
    </row>
    <row r="36" spans="2:9">
      <c r="B36" s="23"/>
      <c r="C36" s="14">
        <v>0.375</v>
      </c>
      <c r="D36" s="18">
        <v>-1.6694605046220976E-3</v>
      </c>
      <c r="E36" s="17">
        <v>1.0006262436979894</v>
      </c>
      <c r="G36" s="14"/>
      <c r="H36" s="18"/>
      <c r="I36" s="17"/>
    </row>
    <row r="37" spans="2:9">
      <c r="B37" s="23"/>
      <c r="C37" s="14">
        <v>0.5</v>
      </c>
      <c r="D37" s="18">
        <v>-1.2990884830538295E-3</v>
      </c>
      <c r="E37" s="17">
        <v>1.0006497552410698</v>
      </c>
      <c r="G37" s="14"/>
      <c r="H37" s="18"/>
      <c r="I37" s="17"/>
    </row>
    <row r="38" spans="2:9">
      <c r="B38" s="23"/>
      <c r="C38" s="14">
        <v>0.625</v>
      </c>
      <c r="D38" s="18">
        <v>-9.7431636229035887E-4</v>
      </c>
      <c r="E38" s="17">
        <v>1.0006091331727387</v>
      </c>
      <c r="G38" s="14"/>
      <c r="H38" s="18"/>
      <c r="I38" s="17"/>
    </row>
    <row r="39" spans="2:9">
      <c r="B39" s="23"/>
      <c r="C39" s="14">
        <v>0.75</v>
      </c>
      <c r="D39" s="18">
        <v>-6.4954424152693739E-4</v>
      </c>
      <c r="E39" s="17">
        <v>1.0004872768619633</v>
      </c>
      <c r="G39" s="14"/>
      <c r="H39" s="18"/>
      <c r="I39" s="17"/>
    </row>
    <row r="40" spans="2:9">
      <c r="B40" s="23"/>
      <c r="C40" s="14">
        <v>0.875</v>
      </c>
      <c r="D40" s="18">
        <v>-3.2477212076328297E-4</v>
      </c>
      <c r="E40" s="17">
        <v>1.0002842159873804</v>
      </c>
      <c r="G40" s="14"/>
      <c r="H40" s="18"/>
      <c r="I40" s="17"/>
    </row>
    <row r="41" spans="2:9">
      <c r="B41" s="23"/>
      <c r="C41" s="14">
        <v>1</v>
      </c>
      <c r="D41" s="18">
        <v>1.1102230246251565E-16</v>
      </c>
      <c r="E41" s="17">
        <v>0.99999999999999989</v>
      </c>
      <c r="G41" s="14"/>
      <c r="H41" s="18"/>
      <c r="I41" s="17"/>
    </row>
    <row r="42" spans="2:9">
      <c r="B42" s="23"/>
      <c r="C42" s="14">
        <v>1.125</v>
      </c>
      <c r="D42" s="18">
        <v>-4.5210221850859405E-4</v>
      </c>
      <c r="E42" s="17">
        <v>1.0005087443623608</v>
      </c>
      <c r="G42" s="14"/>
      <c r="H42" s="18"/>
      <c r="I42" s="17"/>
    </row>
    <row r="43" spans="2:9">
      <c r="B43" s="23"/>
      <c r="C43" s="14">
        <v>1.25</v>
      </c>
      <c r="D43" s="18">
        <v>-9.0420443701723504E-4</v>
      </c>
      <c r="E43" s="17">
        <v>1.0011308945257855</v>
      </c>
      <c r="G43" s="14"/>
      <c r="H43" s="18"/>
      <c r="I43" s="17"/>
    </row>
    <row r="44" spans="2:9">
      <c r="B44" s="23"/>
      <c r="C44" s="14">
        <v>1.375</v>
      </c>
      <c r="D44" s="18">
        <v>-1.356306655525858E-3</v>
      </c>
      <c r="E44" s="17">
        <v>1.0018666616992471</v>
      </c>
      <c r="G44" s="14"/>
      <c r="H44" s="18"/>
      <c r="I44" s="17"/>
    </row>
    <row r="45" spans="2:9">
      <c r="B45" s="23"/>
      <c r="C45" s="14">
        <v>1.5</v>
      </c>
      <c r="D45" s="18">
        <v>-1.8084088740345768E-3</v>
      </c>
      <c r="E45" s="17">
        <v>1.0027162957754874</v>
      </c>
      <c r="G45" s="14"/>
      <c r="H45" s="18"/>
      <c r="I45" s="17"/>
    </row>
    <row r="46" spans="2:9">
      <c r="B46" s="23"/>
      <c r="C46" s="14">
        <v>1.625</v>
      </c>
      <c r="D46" s="18">
        <v>-1.3563066555259426E-3</v>
      </c>
      <c r="E46" s="17">
        <v>1.0022064289048602</v>
      </c>
      <c r="G46" s="14"/>
      <c r="H46" s="18"/>
      <c r="I46" s="17"/>
    </row>
    <row r="47" spans="2:9">
      <c r="B47" s="23"/>
      <c r="C47" s="14">
        <v>1.75</v>
      </c>
      <c r="D47" s="18">
        <v>-9.0420443701729445E-4</v>
      </c>
      <c r="E47" s="17">
        <v>1.0015836103534221</v>
      </c>
      <c r="G47" s="14"/>
      <c r="H47" s="18"/>
      <c r="I47" s="17"/>
    </row>
    <row r="48" spans="2:9">
      <c r="B48" s="23"/>
      <c r="C48" s="14">
        <v>1.875</v>
      </c>
      <c r="D48" s="18">
        <v>-4.5210221850864191E-4</v>
      </c>
      <c r="E48" s="17">
        <v>1.0008480510518227</v>
      </c>
      <c r="G48" s="14"/>
      <c r="H48" s="18"/>
      <c r="I48" s="17"/>
    </row>
    <row r="49" spans="2:9">
      <c r="B49" s="23"/>
      <c r="C49" s="14">
        <v>2</v>
      </c>
      <c r="D49" s="18">
        <v>0</v>
      </c>
      <c r="E49" s="17">
        <v>1</v>
      </c>
      <c r="G49" s="14"/>
      <c r="H49" s="18"/>
      <c r="I49" s="17"/>
    </row>
    <row r="50" spans="2:9">
      <c r="B50" s="23"/>
      <c r="C50" s="14">
        <v>2.125</v>
      </c>
      <c r="D50" s="18">
        <v>0</v>
      </c>
      <c r="E50" s="17">
        <v>1</v>
      </c>
      <c r="G50" s="14"/>
      <c r="H50" s="18"/>
      <c r="I50" s="17"/>
    </row>
    <row r="51" spans="2:9">
      <c r="B51" s="23"/>
      <c r="C51" s="14">
        <v>2.25</v>
      </c>
      <c r="D51" s="18">
        <v>0</v>
      </c>
      <c r="E51" s="17">
        <v>1</v>
      </c>
      <c r="G51" s="14"/>
      <c r="H51" s="18"/>
      <c r="I51" s="17"/>
    </row>
    <row r="52" spans="2:9">
      <c r="B52" s="23"/>
      <c r="C52" s="14">
        <v>2.375</v>
      </c>
      <c r="D52" s="18">
        <v>4.6746232615796062E-17</v>
      </c>
      <c r="E52" s="17">
        <v>0.99999999999999989</v>
      </c>
      <c r="G52" s="14"/>
      <c r="H52" s="18"/>
      <c r="I52" s="17"/>
    </row>
    <row r="53" spans="2:9">
      <c r="B53" s="23"/>
      <c r="C53" s="14">
        <v>2.5</v>
      </c>
      <c r="D53" s="18">
        <v>4.4408920985006264E-17</v>
      </c>
      <c r="E53" s="17">
        <v>0.99999999999999989</v>
      </c>
      <c r="G53" s="14"/>
      <c r="H53" s="18"/>
      <c r="I53" s="17"/>
    </row>
    <row r="54" spans="2:9">
      <c r="B54" s="23"/>
      <c r="C54" s="14">
        <v>2.625</v>
      </c>
      <c r="D54" s="18">
        <v>4.2294210461910723E-17</v>
      </c>
      <c r="E54" s="17">
        <v>0.99999999999999989</v>
      </c>
      <c r="G54" s="14"/>
      <c r="H54" s="18"/>
      <c r="I54" s="17"/>
    </row>
    <row r="55" spans="2:9">
      <c r="B55" s="23"/>
      <c r="C55" s="14">
        <v>2.75</v>
      </c>
      <c r="D55" s="18">
        <v>4.0371746350005693E-17</v>
      </c>
      <c r="E55" s="17">
        <v>0.99999999999999989</v>
      </c>
      <c r="G55" s="14"/>
      <c r="H55" s="18"/>
      <c r="I55" s="17"/>
    </row>
    <row r="56" spans="2:9">
      <c r="B56" s="23"/>
      <c r="C56" s="14">
        <v>2.875</v>
      </c>
      <c r="D56" s="18">
        <v>3.8616453030440226E-17</v>
      </c>
      <c r="E56" s="17">
        <v>0.99999999999999989</v>
      </c>
      <c r="G56" s="14"/>
      <c r="H56" s="18"/>
      <c r="I56" s="17"/>
    </row>
    <row r="57" spans="2:9">
      <c r="B57" s="23"/>
      <c r="C57" s="14">
        <v>3</v>
      </c>
      <c r="D57" s="18">
        <v>3.7007434154171883E-17</v>
      </c>
      <c r="E57" s="17">
        <v>0.99999999999999989</v>
      </c>
      <c r="G57" s="14"/>
      <c r="H57" s="18"/>
      <c r="I57" s="17"/>
    </row>
    <row r="58" spans="2:9">
      <c r="B58" s="23"/>
      <c r="C58" s="14">
        <v>3.125</v>
      </c>
      <c r="D58" s="18">
        <v>3.552713678800501E-17</v>
      </c>
      <c r="E58" s="17">
        <v>0.99999999999999989</v>
      </c>
      <c r="G58" s="14"/>
      <c r="H58" s="18"/>
      <c r="I58" s="17"/>
    </row>
    <row r="59" spans="2:9">
      <c r="B59" s="23"/>
      <c r="C59" s="14">
        <v>3.25</v>
      </c>
      <c r="D59" s="18">
        <v>3.4160708450004819E-17</v>
      </c>
      <c r="E59" s="17">
        <v>0.99999999999999989</v>
      </c>
      <c r="G59" s="14"/>
      <c r="H59" s="18"/>
      <c r="I59" s="17"/>
    </row>
    <row r="60" spans="2:9">
      <c r="B60" s="23"/>
      <c r="C60" s="14">
        <v>3.375</v>
      </c>
      <c r="D60" s="18">
        <v>3.2895497025930562E-17</v>
      </c>
      <c r="E60" s="17">
        <v>0.99999999999999989</v>
      </c>
      <c r="G60" s="14"/>
      <c r="H60" s="18"/>
      <c r="I60" s="17"/>
    </row>
    <row r="61" spans="2:9">
      <c r="B61" s="23"/>
      <c r="C61" s="14">
        <v>3.5</v>
      </c>
      <c r="D61" s="18">
        <v>3.1720657846433042E-17</v>
      </c>
      <c r="E61" s="17">
        <v>0.99999999999999989</v>
      </c>
      <c r="G61" s="14"/>
      <c r="H61" s="18"/>
      <c r="I61" s="17"/>
    </row>
    <row r="62" spans="2:9">
      <c r="B62" s="23"/>
      <c r="C62" s="14">
        <v>3.625</v>
      </c>
      <c r="D62" s="18">
        <v>3.0626842058625008E-17</v>
      </c>
      <c r="E62" s="17">
        <v>0.99999999999999989</v>
      </c>
      <c r="G62" s="14"/>
      <c r="H62" s="18"/>
      <c r="I62" s="17"/>
    </row>
    <row r="63" spans="2:9">
      <c r="B63" s="23"/>
      <c r="C63" s="14">
        <v>3.75</v>
      </c>
      <c r="D63" s="18">
        <v>2.9605947323337507E-17</v>
      </c>
      <c r="E63" s="17">
        <v>0.99999999999999989</v>
      </c>
      <c r="G63" s="14"/>
      <c r="H63" s="18"/>
      <c r="I63" s="17"/>
    </row>
    <row r="64" spans="2:9">
      <c r="B64" s="23"/>
      <c r="C64" s="14">
        <v>3.875</v>
      </c>
      <c r="D64" s="18">
        <v>2.8650916764520168E-17</v>
      </c>
      <c r="E64" s="17">
        <v>0.99999999999999989</v>
      </c>
      <c r="G64" s="14"/>
      <c r="H64" s="18"/>
      <c r="I64" s="17"/>
    </row>
    <row r="65" spans="2:9">
      <c r="B65" s="23"/>
      <c r="C65" s="14">
        <v>4</v>
      </c>
      <c r="D65" s="18">
        <v>2.7755575615628914E-17</v>
      </c>
      <c r="E65" s="17">
        <v>0.99999999999999989</v>
      </c>
      <c r="G65" s="14"/>
      <c r="H65" s="18"/>
      <c r="I65" s="17"/>
    </row>
    <row r="66" spans="2:9">
      <c r="B66" s="23"/>
      <c r="C66" s="14">
        <v>4.125</v>
      </c>
      <c r="D66" s="18">
        <v>2.6883672573680848E-5</v>
      </c>
      <c r="E66" s="17">
        <v>0.99988911099927336</v>
      </c>
      <c r="G66" s="14"/>
      <c r="H66" s="18"/>
      <c r="I66" s="17"/>
    </row>
    <row r="67" spans="2:9">
      <c r="B67" s="23"/>
      <c r="C67" s="14">
        <v>4.25</v>
      </c>
      <c r="D67" s="18">
        <v>5.3767345147347052E-5</v>
      </c>
      <c r="E67" s="17">
        <v>0.9997715148898233</v>
      </c>
      <c r="G67" s="14"/>
      <c r="H67" s="18"/>
      <c r="I67" s="17"/>
    </row>
    <row r="68" spans="2:9">
      <c r="B68" s="23"/>
      <c r="C68" s="14">
        <v>4.375</v>
      </c>
      <c r="D68" s="18">
        <v>8.0651017720996095E-5</v>
      </c>
      <c r="E68" s="17">
        <v>0.99964721404107659</v>
      </c>
      <c r="G68" s="14"/>
      <c r="H68" s="18"/>
      <c r="I68" s="17"/>
    </row>
    <row r="69" spans="2:9">
      <c r="B69" s="23"/>
      <c r="C69" s="14">
        <v>4.5</v>
      </c>
      <c r="D69" s="18">
        <v>1.0753469029465575E-4</v>
      </c>
      <c r="E69" s="17">
        <v>0.99951621095735055</v>
      </c>
      <c r="G69" s="14"/>
      <c r="H69" s="18"/>
      <c r="I69" s="17"/>
    </row>
    <row r="70" spans="2:9">
      <c r="B70" s="23"/>
      <c r="C70" s="14">
        <v>4.625</v>
      </c>
      <c r="D70" s="18">
        <v>1.3441836286832152E-4</v>
      </c>
      <c r="E70" s="17">
        <v>0.9993785082777692</v>
      </c>
      <c r="G70" s="14"/>
      <c r="H70" s="18"/>
      <c r="I70" s="17"/>
    </row>
    <row r="71" spans="2:9">
      <c r="B71" s="23"/>
      <c r="C71" s="14">
        <v>4.75</v>
      </c>
      <c r="D71" s="18">
        <v>1.6130203544198135E-4</v>
      </c>
      <c r="E71" s="17">
        <v>0.99923410877617458</v>
      </c>
      <c r="G71" s="14"/>
      <c r="H71" s="18"/>
      <c r="I71" s="17"/>
    </row>
    <row r="72" spans="2:9">
      <c r="B72" s="23"/>
      <c r="C72" s="14">
        <v>4.875</v>
      </c>
      <c r="D72" s="18">
        <v>1.8818570801564373E-4</v>
      </c>
      <c r="E72" s="17">
        <v>0.9990830153610335</v>
      </c>
      <c r="G72" s="14"/>
      <c r="H72" s="18"/>
      <c r="I72" s="17"/>
    </row>
    <row r="73" spans="2:9">
      <c r="B73" s="23"/>
      <c r="C73" s="14">
        <v>5</v>
      </c>
      <c r="D73" s="18">
        <v>2.150693805893035E-4</v>
      </c>
      <c r="E73" s="17">
        <v>0.99892523107534004</v>
      </c>
      <c r="G73" s="14"/>
      <c r="H73" s="18"/>
      <c r="I73" s="17"/>
    </row>
    <row r="74" spans="2:9">
      <c r="B74" s="23"/>
      <c r="C74" s="14">
        <v>5.125</v>
      </c>
      <c r="D74" s="18">
        <v>3.3977603210640691E-4</v>
      </c>
      <c r="E74" s="17">
        <v>0.99826016310946564</v>
      </c>
    </row>
    <row r="75" spans="2:9">
      <c r="B75" s="23"/>
      <c r="C75" s="14">
        <v>5.25</v>
      </c>
      <c r="D75" s="18">
        <v>4.6448268362352411E-4</v>
      </c>
      <c r="E75" s="17">
        <v>0.99756443671993122</v>
      </c>
    </row>
    <row r="76" spans="2:9">
      <c r="B76" s="23"/>
      <c r="C76" s="14">
        <v>5.375</v>
      </c>
      <c r="D76" s="18">
        <v>5.8918933514065389E-4</v>
      </c>
      <c r="E76" s="17">
        <v>0.99683811663884769</v>
      </c>
    </row>
    <row r="77" spans="2:9">
      <c r="B77" s="23"/>
      <c r="C77" s="14">
        <v>5.5</v>
      </c>
      <c r="D77" s="18">
        <v>7.1389598665775884E-4</v>
      </c>
      <c r="E77" s="17">
        <v>0.99608127041255989</v>
      </c>
    </row>
    <row r="78" spans="2:9">
      <c r="B78" s="23"/>
      <c r="C78" s="14">
        <v>5.625</v>
      </c>
      <c r="D78" s="18">
        <v>8.386026381748819E-4</v>
      </c>
      <c r="E78" s="17">
        <v>0.99529396839117679</v>
      </c>
    </row>
    <row r="79" spans="2:9">
      <c r="B79" s="23"/>
      <c r="C79" s="14">
        <v>5.75</v>
      </c>
      <c r="D79" s="18">
        <v>9.6330928969199541E-4</v>
      </c>
      <c r="E79" s="17">
        <v>0.99447628371767394</v>
      </c>
    </row>
    <row r="80" spans="2:9">
      <c r="B80" s="23"/>
      <c r="C80" s="14">
        <v>5.875</v>
      </c>
      <c r="D80" s="18">
        <v>1.088015941209122E-3</v>
      </c>
      <c r="E80" s="17">
        <v>0.9936282923165678</v>
      </c>
    </row>
    <row r="81" spans="2:5">
      <c r="B81" s="23"/>
      <c r="C81" s="14">
        <v>6</v>
      </c>
      <c r="D81" s="18">
        <v>1.212722592726226E-3</v>
      </c>
      <c r="E81" s="17">
        <v>0.99275007288216699</v>
      </c>
    </row>
    <row r="82" spans="2:5">
      <c r="B82" s="23"/>
      <c r="C82" s="14">
        <v>6.125</v>
      </c>
      <c r="D82" s="18">
        <v>1.3476811907265933E-3</v>
      </c>
      <c r="E82" s="17">
        <v>0.99177942793466256</v>
      </c>
    </row>
    <row r="83" spans="2:5">
      <c r="B83" s="23"/>
      <c r="C83" s="14">
        <v>6.25</v>
      </c>
      <c r="D83" s="18">
        <v>1.482639788726959E-3</v>
      </c>
      <c r="E83" s="17">
        <v>0.99077630301005037</v>
      </c>
    </row>
    <row r="84" spans="2:5">
      <c r="B84" s="23"/>
      <c r="C84" s="14">
        <v>6.375</v>
      </c>
      <c r="D84" s="18">
        <v>1.6175983867273362E-3</v>
      </c>
      <c r="E84" s="17">
        <v>0.98974079861465647</v>
      </c>
    </row>
    <row r="85" spans="2:5">
      <c r="B85" s="23"/>
      <c r="C85" s="14">
        <v>6.5</v>
      </c>
      <c r="D85" s="18">
        <v>1.7525569847276999E-3</v>
      </c>
      <c r="E85" s="17">
        <v>0.98867301842712429</v>
      </c>
    </row>
    <row r="86" spans="2:5">
      <c r="B86" s="23"/>
      <c r="C86" s="14">
        <v>6.625</v>
      </c>
      <c r="D86" s="18">
        <v>1.8875155827280778E-3</v>
      </c>
      <c r="E86" s="17">
        <v>0.98757306928111399</v>
      </c>
    </row>
    <row r="87" spans="2:5">
      <c r="B87" s="23"/>
      <c r="C87" s="14">
        <v>6.75</v>
      </c>
      <c r="D87" s="18">
        <v>2.0224741807284329E-3</v>
      </c>
      <c r="E87" s="17">
        <v>0.98644106114748942</v>
      </c>
    </row>
    <row r="88" spans="2:5">
      <c r="B88" s="23"/>
      <c r="C88" s="14">
        <v>6.875</v>
      </c>
      <c r="D88" s="18">
        <v>2.1574327787288131E-3</v>
      </c>
      <c r="E88" s="17">
        <v>0.98527710711599403</v>
      </c>
    </row>
    <row r="89" spans="2:5">
      <c r="B89" s="23"/>
      <c r="C89" s="14">
        <v>7</v>
      </c>
      <c r="D89" s="18">
        <v>2.2923913767291669E-3</v>
      </c>
      <c r="E89" s="17">
        <v>0.98408132337642384</v>
      </c>
    </row>
    <row r="90" spans="2:5">
      <c r="B90" s="23"/>
      <c r="C90" s="14">
        <v>7.125</v>
      </c>
      <c r="D90" s="18">
        <v>2.4288418564001727E-3</v>
      </c>
      <c r="E90" s="17">
        <v>0.98284338185583253</v>
      </c>
    </row>
    <row r="91" spans="2:5">
      <c r="B91" s="23"/>
      <c r="C91" s="14">
        <v>7.25</v>
      </c>
      <c r="D91" s="18">
        <v>2.5652923360711811E-3</v>
      </c>
      <c r="E91" s="17">
        <v>0.98157351300914131</v>
      </c>
    </row>
    <row r="92" spans="2:5">
      <c r="B92" s="23"/>
      <c r="C92" s="14">
        <v>7.375</v>
      </c>
      <c r="D92" s="18">
        <v>2.7017428157421839E-3</v>
      </c>
      <c r="E92" s="17">
        <v>0.9802718446672597</v>
      </c>
    </row>
    <row r="93" spans="2:5">
      <c r="B93" s="23"/>
      <c r="C93" s="14">
        <v>7.5</v>
      </c>
      <c r="D93" s="18">
        <v>2.8381932954131867E-3</v>
      </c>
      <c r="E93" s="17">
        <v>0.978938507745856</v>
      </c>
    </row>
    <row r="94" spans="2:5">
      <c r="B94" s="23"/>
      <c r="C94" s="14">
        <v>7.625</v>
      </c>
      <c r="D94" s="18">
        <v>2.9746437750842007E-3</v>
      </c>
      <c r="E94" s="17">
        <v>0.97757363622341553</v>
      </c>
    </row>
    <row r="95" spans="2:5">
      <c r="B95" s="23"/>
      <c r="C95" s="14">
        <v>7.75</v>
      </c>
      <c r="D95" s="18">
        <v>3.1110942547552044E-3</v>
      </c>
      <c r="E95" s="17">
        <v>0.97617736711880643</v>
      </c>
    </row>
    <row r="96" spans="2:5">
      <c r="B96" s="23"/>
      <c r="C96" s="14">
        <v>7.875</v>
      </c>
      <c r="D96" s="18">
        <v>3.2475447344262097E-3</v>
      </c>
      <c r="E96" s="17">
        <v>0.97474984046835744</v>
      </c>
    </row>
    <row r="97" spans="2:5">
      <c r="B97" s="23"/>
      <c r="C97" s="14">
        <v>8</v>
      </c>
      <c r="D97" s="18">
        <v>3.3839952140972069E-3</v>
      </c>
      <c r="E97" s="17">
        <v>0.97329119930245467</v>
      </c>
    </row>
    <row r="98" spans="2:5">
      <c r="B98" s="23"/>
      <c r="C98" s="14">
        <v>8.125</v>
      </c>
      <c r="D98" s="18">
        <v>3.512600067809654E-3</v>
      </c>
      <c r="E98" s="17">
        <v>0.97186353977936557</v>
      </c>
    </row>
    <row r="99" spans="2:5">
      <c r="B99" s="23"/>
      <c r="C99" s="14">
        <v>8.25</v>
      </c>
      <c r="D99" s="18">
        <v>3.6412049215220747E-3</v>
      </c>
      <c r="E99" s="17">
        <v>0.97040677414319154</v>
      </c>
    </row>
    <row r="100" spans="2:5">
      <c r="B100" s="23"/>
      <c r="C100" s="14">
        <v>8.375</v>
      </c>
      <c r="D100" s="18">
        <v>3.769809775234514E-3</v>
      </c>
      <c r="E100" s="17">
        <v>0.96892103962411991</v>
      </c>
    </row>
    <row r="101" spans="2:5">
      <c r="B101" s="23"/>
      <c r="C101" s="14">
        <v>8.5</v>
      </c>
      <c r="D101" s="18">
        <v>3.8984146289469438E-3</v>
      </c>
      <c r="E101" s="17">
        <v>0.96740647603642238</v>
      </c>
    </row>
    <row r="102" spans="2:5">
      <c r="B102" s="23"/>
      <c r="C102" s="14">
        <v>8.625</v>
      </c>
      <c r="D102" s="18">
        <v>4.0270194826593783E-3</v>
      </c>
      <c r="E102" s="17">
        <v>0.96586322575653127</v>
      </c>
    </row>
    <row r="103" spans="2:5">
      <c r="B103" s="23"/>
      <c r="C103" s="14">
        <v>8.75</v>
      </c>
      <c r="D103" s="18">
        <v>4.1556243363718107E-3</v>
      </c>
      <c r="E103" s="17">
        <v>0.96429143370073944</v>
      </c>
    </row>
    <row r="104" spans="2:5">
      <c r="B104" s="23"/>
      <c r="C104" s="14">
        <v>8.875</v>
      </c>
      <c r="D104" s="18">
        <v>4.2842291900842475E-3</v>
      </c>
      <c r="E104" s="17">
        <v>0.96269124730252675</v>
      </c>
    </row>
    <row r="105" spans="2:5">
      <c r="B105" s="23"/>
      <c r="C105" s="14">
        <v>9</v>
      </c>
      <c r="D105" s="18">
        <v>4.4128340437966764E-3</v>
      </c>
      <c r="E105" s="17">
        <v>0.9610628164895193</v>
      </c>
    </row>
    <row r="106" spans="2:5">
      <c r="B106" s="23"/>
      <c r="C106" s="14">
        <v>9.125</v>
      </c>
      <c r="D106" s="18">
        <v>4.5306992911594663E-3</v>
      </c>
      <c r="E106" s="17">
        <v>0.95950031903625199</v>
      </c>
    </row>
    <row r="107" spans="2:5">
      <c r="B107" s="23"/>
      <c r="C107" s="14">
        <v>9.25</v>
      </c>
      <c r="D107" s="18">
        <v>4.6485645385222572E-3</v>
      </c>
      <c r="E107" s="17">
        <v>0.95791213534026542</v>
      </c>
    </row>
    <row r="108" spans="2:5">
      <c r="B108" s="23"/>
      <c r="C108" s="14">
        <v>9.375</v>
      </c>
      <c r="D108" s="18">
        <v>4.7664297858850532E-3</v>
      </c>
      <c r="E108" s="17">
        <v>0.95629840143492439</v>
      </c>
    </row>
    <row r="109" spans="2:5">
      <c r="B109" s="23"/>
      <c r="C109" s="14">
        <v>9.5</v>
      </c>
      <c r="D109" s="18">
        <v>4.8842950332478327E-3</v>
      </c>
      <c r="E109" s="17">
        <v>0.9546592553831158</v>
      </c>
    </row>
    <row r="110" spans="2:5">
      <c r="B110" s="23"/>
      <c r="C110" s="14">
        <v>9.625</v>
      </c>
      <c r="D110" s="18">
        <v>5.0021602806106305E-3</v>
      </c>
      <c r="E110" s="17">
        <v>0.95299483725757017</v>
      </c>
    </row>
    <row r="111" spans="2:5">
      <c r="B111" s="23"/>
      <c r="C111" s="14">
        <v>9.75</v>
      </c>
      <c r="D111" s="18">
        <v>5.1200255279734092E-3</v>
      </c>
      <c r="E111" s="17">
        <v>0.95130528912092271</v>
      </c>
    </row>
    <row r="112" spans="2:5">
      <c r="B112" s="23"/>
      <c r="C112" s="14">
        <v>9.875</v>
      </c>
      <c r="D112" s="18">
        <v>5.2378907753362052E-3</v>
      </c>
      <c r="E112" s="17">
        <v>0.94959075500551338</v>
      </c>
    </row>
    <row r="113" spans="2:5">
      <c r="B113" s="23"/>
      <c r="C113" s="14">
        <v>10</v>
      </c>
      <c r="D113" s="18">
        <v>5.3557560226989969E-3</v>
      </c>
      <c r="E113" s="17">
        <v>0.94785138089293508</v>
      </c>
    </row>
    <row r="114" spans="2:5">
      <c r="B114" s="23"/>
      <c r="C114" s="14"/>
      <c r="D114" s="18"/>
      <c r="E114" s="17"/>
    </row>
    <row r="115" spans="2:5">
      <c r="B115" s="23"/>
      <c r="C115" s="14"/>
      <c r="D115" s="18"/>
      <c r="E115" s="17"/>
    </row>
    <row r="116" spans="2:5">
      <c r="B116" s="23"/>
      <c r="C116" s="14"/>
      <c r="D116" s="18"/>
      <c r="E116" s="17"/>
    </row>
    <row r="117" spans="2:5">
      <c r="B117" s="23"/>
      <c r="C117" s="14"/>
      <c r="D117" s="18"/>
      <c r="E117" s="17"/>
    </row>
    <row r="118" spans="2:5">
      <c r="B118" s="23"/>
      <c r="C118" s="14"/>
      <c r="D118" s="18"/>
      <c r="E118" s="17"/>
    </row>
    <row r="119" spans="2:5">
      <c r="B119" s="23"/>
      <c r="C119" s="14"/>
      <c r="D119" s="18"/>
      <c r="E119" s="17"/>
    </row>
    <row r="120" spans="2:5">
      <c r="B120" s="23"/>
      <c r="C120" s="14"/>
      <c r="D120" s="18"/>
      <c r="E120" s="17"/>
    </row>
    <row r="121" spans="2:5">
      <c r="B121" s="23"/>
      <c r="C121" s="14"/>
      <c r="D121" s="18"/>
      <c r="E121" s="17"/>
    </row>
    <row r="122" spans="2:5">
      <c r="B122" s="23"/>
      <c r="C122" s="14"/>
      <c r="D122" s="18"/>
      <c r="E122" s="17"/>
    </row>
    <row r="123" spans="2:5">
      <c r="B123" s="23"/>
      <c r="C123" s="14"/>
      <c r="D123" s="18"/>
      <c r="E123" s="17"/>
    </row>
    <row r="124" spans="2:5">
      <c r="B124" s="23"/>
      <c r="C124" s="14"/>
      <c r="D124" s="18"/>
      <c r="E124" s="17"/>
    </row>
    <row r="125" spans="2:5">
      <c r="B125" s="23"/>
      <c r="C125" s="14"/>
      <c r="D125" s="18"/>
      <c r="E125" s="17"/>
    </row>
    <row r="126" spans="2:5">
      <c r="B126" s="23"/>
      <c r="C126" s="14"/>
      <c r="D126" s="18"/>
      <c r="E126" s="17"/>
    </row>
    <row r="127" spans="2:5">
      <c r="B127" s="23"/>
      <c r="C127" s="14"/>
      <c r="D127" s="18"/>
      <c r="E127" s="17"/>
    </row>
    <row r="128" spans="2:5">
      <c r="B128" s="23"/>
      <c r="C128" s="14"/>
      <c r="D128" s="18"/>
      <c r="E128" s="17"/>
    </row>
    <row r="129" spans="2:5">
      <c r="B129" s="23"/>
      <c r="C129" s="14"/>
      <c r="D129" s="18"/>
      <c r="E129" s="17"/>
    </row>
    <row r="130" spans="2:5">
      <c r="B130" s="23"/>
      <c r="C130" s="14"/>
      <c r="D130" s="18"/>
      <c r="E130" s="17"/>
    </row>
    <row r="131" spans="2:5">
      <c r="B131" s="23"/>
      <c r="C131" s="14"/>
      <c r="D131" s="18"/>
      <c r="E131" s="17"/>
    </row>
    <row r="132" spans="2:5">
      <c r="B132" s="23"/>
      <c r="C132" s="14"/>
      <c r="D132" s="18"/>
      <c r="E132" s="17"/>
    </row>
    <row r="133" spans="2:5">
      <c r="B133" s="23"/>
      <c r="C133" s="14"/>
      <c r="D133" s="18"/>
      <c r="E133" s="17"/>
    </row>
    <row r="134" spans="2:5">
      <c r="B134" s="23"/>
      <c r="C134" s="14"/>
      <c r="D134" s="18"/>
      <c r="E134" s="17"/>
    </row>
    <row r="135" spans="2:5">
      <c r="B135" s="23"/>
      <c r="C135" s="14"/>
      <c r="D135" s="18"/>
      <c r="E135" s="17"/>
    </row>
    <row r="136" spans="2:5">
      <c r="B136" s="23"/>
      <c r="C136" s="14"/>
      <c r="D136" s="18"/>
      <c r="E136" s="17"/>
    </row>
    <row r="137" spans="2:5">
      <c r="B137" s="23"/>
      <c r="C137" s="14"/>
      <c r="D137" s="18"/>
      <c r="E137" s="17"/>
    </row>
    <row r="138" spans="2:5">
      <c r="B138" s="23"/>
      <c r="C138" s="14"/>
      <c r="D138" s="18"/>
      <c r="E138" s="17"/>
    </row>
    <row r="139" spans="2:5">
      <c r="B139" s="23"/>
      <c r="C139" s="14"/>
      <c r="D139" s="18"/>
      <c r="E139" s="17"/>
    </row>
    <row r="140" spans="2:5">
      <c r="B140" s="23"/>
      <c r="C140" s="14"/>
      <c r="D140" s="18"/>
      <c r="E140" s="17"/>
    </row>
    <row r="141" spans="2:5">
      <c r="B141" s="23"/>
      <c r="C141" s="14"/>
      <c r="D141" s="18"/>
      <c r="E141" s="17"/>
    </row>
    <row r="142" spans="2:5">
      <c r="B142" s="23"/>
      <c r="C142" s="14"/>
      <c r="D142" s="18"/>
      <c r="E142" s="17"/>
    </row>
    <row r="143" spans="2:5">
      <c r="B143" s="23"/>
      <c r="C143" s="14"/>
      <c r="D143" s="18"/>
      <c r="E143" s="17"/>
    </row>
    <row r="144" spans="2:5">
      <c r="B144" s="23"/>
      <c r="C144" s="14"/>
      <c r="D144" s="18"/>
      <c r="E144" s="17"/>
    </row>
    <row r="145" spans="2:5">
      <c r="B145" s="23"/>
      <c r="C145" s="14"/>
      <c r="D145" s="18"/>
      <c r="E145" s="17"/>
    </row>
    <row r="146" spans="2:5">
      <c r="B146" s="23"/>
      <c r="C146" s="14"/>
      <c r="D146" s="18"/>
      <c r="E146" s="17"/>
    </row>
    <row r="147" spans="2:5">
      <c r="B147" s="23"/>
      <c r="C147" s="14"/>
      <c r="D147" s="18"/>
      <c r="E147" s="17"/>
    </row>
    <row r="148" spans="2:5">
      <c r="B148" s="23"/>
      <c r="C148" s="14"/>
      <c r="D148" s="18"/>
      <c r="E148" s="17"/>
    </row>
    <row r="149" spans="2:5">
      <c r="B149" s="23"/>
      <c r="C149" s="14"/>
      <c r="D149" s="18"/>
      <c r="E149" s="17"/>
    </row>
    <row r="150" spans="2:5">
      <c r="B150" s="23"/>
      <c r="C150" s="14"/>
      <c r="D150" s="18"/>
      <c r="E150" s="17"/>
    </row>
    <row r="151" spans="2:5">
      <c r="B151" s="23"/>
      <c r="C151" s="14"/>
      <c r="D151" s="18"/>
      <c r="E151" s="17"/>
    </row>
    <row r="152" spans="2:5">
      <c r="B152" s="23"/>
      <c r="C152" s="14"/>
      <c r="D152" s="18"/>
      <c r="E152" s="17"/>
    </row>
    <row r="153" spans="2:5">
      <c r="B153" s="23"/>
      <c r="C153" s="14"/>
      <c r="D153" s="18"/>
      <c r="E153" s="17"/>
    </row>
    <row r="154" spans="2:5">
      <c r="B154" s="23"/>
      <c r="C154" s="14"/>
      <c r="D154" s="18"/>
      <c r="E154" s="17"/>
    </row>
    <row r="155" spans="2:5">
      <c r="B155" s="23"/>
      <c r="C155" s="14"/>
      <c r="D155" s="18"/>
      <c r="E155" s="17"/>
    </row>
    <row r="156" spans="2:5">
      <c r="B156" s="23"/>
      <c r="C156" s="14"/>
      <c r="D156" s="18"/>
      <c r="E156" s="17"/>
    </row>
    <row r="157" spans="2:5">
      <c r="B157" s="23"/>
      <c r="C157" s="14"/>
      <c r="D157" s="18"/>
      <c r="E157" s="17"/>
    </row>
    <row r="158" spans="2:5">
      <c r="B158" s="23"/>
      <c r="C158" s="14"/>
      <c r="D158" s="18"/>
      <c r="E158" s="17"/>
    </row>
    <row r="159" spans="2:5">
      <c r="B159" s="23"/>
      <c r="C159" s="14"/>
      <c r="D159" s="18"/>
      <c r="E159" s="17"/>
    </row>
    <row r="160" spans="2:5">
      <c r="B160" s="23"/>
      <c r="C160" s="14"/>
      <c r="D160" s="18"/>
      <c r="E160" s="17"/>
    </row>
    <row r="161" spans="2:5">
      <c r="B161" s="23"/>
      <c r="C161" s="14"/>
      <c r="D161" s="18"/>
      <c r="E161" s="17"/>
    </row>
    <row r="162" spans="2:5">
      <c r="B162" s="23"/>
      <c r="C162" s="14"/>
      <c r="D162" s="18"/>
      <c r="E162" s="17"/>
    </row>
    <row r="163" spans="2:5">
      <c r="B163" s="23"/>
      <c r="C163" s="14"/>
      <c r="D163" s="18"/>
      <c r="E163" s="17"/>
    </row>
    <row r="164" spans="2:5">
      <c r="B164" s="23"/>
      <c r="C164" s="14"/>
      <c r="D164" s="18"/>
      <c r="E164" s="17"/>
    </row>
    <row r="165" spans="2:5">
      <c r="B165" s="23"/>
      <c r="C165" s="14"/>
      <c r="D165" s="18"/>
      <c r="E165" s="17"/>
    </row>
    <row r="166" spans="2:5">
      <c r="B166" s="23"/>
      <c r="C166" s="14"/>
      <c r="D166" s="18"/>
      <c r="E166" s="17"/>
    </row>
    <row r="167" spans="2:5">
      <c r="B167" s="23"/>
      <c r="C167" s="14"/>
      <c r="D167" s="18"/>
      <c r="E167" s="17"/>
    </row>
    <row r="168" spans="2:5">
      <c r="B168" s="23"/>
      <c r="C168" s="14"/>
      <c r="D168" s="18"/>
      <c r="E168" s="17"/>
    </row>
    <row r="169" spans="2:5">
      <c r="B169" s="23"/>
      <c r="C169" s="14"/>
      <c r="D169" s="18"/>
      <c r="E169" s="17"/>
    </row>
    <row r="170" spans="2:5">
      <c r="B170" s="23"/>
      <c r="C170" s="14"/>
      <c r="D170" s="18"/>
      <c r="E170" s="17"/>
    </row>
    <row r="171" spans="2:5">
      <c r="B171" s="23"/>
      <c r="C171" s="14"/>
      <c r="D171" s="18"/>
      <c r="E171" s="17"/>
    </row>
    <row r="172" spans="2:5">
      <c r="B172" s="23"/>
      <c r="C172" s="14"/>
      <c r="D172" s="18"/>
      <c r="E172" s="17"/>
    </row>
    <row r="173" spans="2:5">
      <c r="B173" s="23"/>
      <c r="C173" s="14"/>
      <c r="D173" s="18"/>
      <c r="E173" s="17"/>
    </row>
    <row r="174" spans="2:5">
      <c r="B174" s="23"/>
      <c r="C174" s="14"/>
      <c r="D174" s="18"/>
      <c r="E174" s="17"/>
    </row>
    <row r="175" spans="2:5">
      <c r="B175" s="23"/>
      <c r="C175" s="14"/>
      <c r="D175" s="18"/>
      <c r="E175" s="17"/>
    </row>
    <row r="176" spans="2:5">
      <c r="B176" s="23"/>
      <c r="C176" s="14"/>
      <c r="D176" s="18"/>
      <c r="E176" s="17"/>
    </row>
    <row r="177" spans="2:5">
      <c r="B177" s="23"/>
      <c r="C177" s="14"/>
      <c r="D177" s="18"/>
      <c r="E177" s="17"/>
    </row>
    <row r="178" spans="2:5">
      <c r="B178" s="23"/>
      <c r="C178" s="14"/>
      <c r="D178" s="18"/>
      <c r="E178" s="17"/>
    </row>
    <row r="179" spans="2:5">
      <c r="B179" s="23"/>
      <c r="C179" s="14"/>
      <c r="D179" s="18"/>
      <c r="E179" s="17"/>
    </row>
    <row r="180" spans="2:5">
      <c r="B180" s="23"/>
      <c r="C180" s="14"/>
      <c r="D180" s="18"/>
      <c r="E180" s="17"/>
    </row>
    <row r="181" spans="2:5">
      <c r="B181" s="23"/>
      <c r="C181" s="14"/>
      <c r="D181" s="18"/>
      <c r="E181" s="17"/>
    </row>
    <row r="182" spans="2:5">
      <c r="B182" s="23"/>
      <c r="C182" s="14"/>
      <c r="D182" s="18"/>
      <c r="E182" s="17"/>
    </row>
    <row r="183" spans="2:5">
      <c r="B183" s="23"/>
      <c r="C183" s="14"/>
      <c r="D183" s="18"/>
      <c r="E183" s="17"/>
    </row>
    <row r="184" spans="2:5">
      <c r="B184" s="23"/>
      <c r="C184" s="14"/>
      <c r="D184" s="18"/>
      <c r="E184" s="17"/>
    </row>
    <row r="185" spans="2:5">
      <c r="B185" s="23"/>
      <c r="C185" s="14"/>
      <c r="D185" s="18"/>
      <c r="E185" s="17"/>
    </row>
    <row r="186" spans="2:5">
      <c r="B186" s="23"/>
      <c r="C186" s="14"/>
      <c r="D186" s="18"/>
      <c r="E186" s="17"/>
    </row>
    <row r="187" spans="2:5">
      <c r="B187" s="23"/>
      <c r="C187" s="14"/>
      <c r="D187" s="18"/>
      <c r="E187" s="17"/>
    </row>
    <row r="188" spans="2:5">
      <c r="B188" s="23"/>
      <c r="C188" s="14"/>
      <c r="D188" s="18"/>
      <c r="E188" s="17"/>
    </row>
    <row r="189" spans="2:5">
      <c r="B189" s="23"/>
      <c r="C189" s="14"/>
      <c r="D189" s="18"/>
      <c r="E189" s="17"/>
    </row>
    <row r="190" spans="2:5">
      <c r="B190" s="23"/>
      <c r="C190" s="14"/>
      <c r="D190" s="18"/>
      <c r="E190" s="17"/>
    </row>
    <row r="191" spans="2:5">
      <c r="B191" s="23"/>
      <c r="C191" s="14"/>
      <c r="D191" s="18"/>
      <c r="E191" s="17"/>
    </row>
    <row r="192" spans="2:5">
      <c r="B192" s="23"/>
      <c r="C192" s="14"/>
      <c r="D192" s="18"/>
      <c r="E192" s="17"/>
    </row>
    <row r="193" spans="2:5">
      <c r="B193" s="23"/>
      <c r="C193" s="14"/>
      <c r="D193" s="18"/>
      <c r="E193" s="17"/>
    </row>
    <row r="194" spans="2:5">
      <c r="B194" s="23"/>
      <c r="C194" s="14"/>
      <c r="D194" s="18"/>
      <c r="E194" s="17"/>
    </row>
    <row r="195" spans="2:5">
      <c r="B195" s="23"/>
      <c r="C195" s="14"/>
      <c r="D195" s="18"/>
      <c r="E195" s="17"/>
    </row>
    <row r="196" spans="2:5">
      <c r="B196" s="23"/>
      <c r="C196" s="14"/>
      <c r="D196" s="18"/>
      <c r="E196" s="17"/>
    </row>
    <row r="197" spans="2:5">
      <c r="B197" s="23"/>
      <c r="C197" s="14"/>
      <c r="D197" s="18"/>
      <c r="E197" s="17"/>
    </row>
    <row r="198" spans="2:5">
      <c r="B198" s="23"/>
      <c r="C198" s="14"/>
      <c r="D198" s="18"/>
      <c r="E198" s="17"/>
    </row>
    <row r="199" spans="2:5">
      <c r="B199" s="23"/>
      <c r="C199" s="14"/>
      <c r="D199" s="18"/>
      <c r="E199" s="17"/>
    </row>
    <row r="200" spans="2:5">
      <c r="B200" s="23"/>
      <c r="C200" s="14"/>
      <c r="D200" s="18"/>
      <c r="E200" s="17"/>
    </row>
    <row r="201" spans="2:5">
      <c r="B201" s="23"/>
      <c r="C201" s="14"/>
      <c r="D201" s="18"/>
      <c r="E201" s="17"/>
    </row>
    <row r="202" spans="2:5">
      <c r="B202" s="23"/>
      <c r="C202" s="14"/>
      <c r="D202" s="18"/>
      <c r="E202" s="17"/>
    </row>
    <row r="203" spans="2:5">
      <c r="B203" s="23"/>
      <c r="C203" s="14"/>
      <c r="D203" s="18"/>
      <c r="E203" s="17"/>
    </row>
    <row r="204" spans="2:5">
      <c r="B204" s="23"/>
      <c r="C204" s="14"/>
      <c r="D204" s="18"/>
      <c r="E204" s="17"/>
    </row>
    <row r="205" spans="2:5">
      <c r="B205" s="23"/>
      <c r="C205" s="14"/>
      <c r="D205" s="18"/>
      <c r="E205" s="17"/>
    </row>
    <row r="206" spans="2:5">
      <c r="B206" s="23"/>
      <c r="C206" s="14"/>
      <c r="D206" s="18"/>
      <c r="E206" s="17"/>
    </row>
    <row r="207" spans="2:5">
      <c r="B207" s="23"/>
      <c r="C207" s="14"/>
      <c r="D207" s="18"/>
      <c r="E207" s="17"/>
    </row>
    <row r="208" spans="2:5">
      <c r="B208" s="23"/>
      <c r="C208" s="14"/>
      <c r="D208" s="18"/>
      <c r="E208" s="17"/>
    </row>
    <row r="209" spans="2:5">
      <c r="B209" s="23"/>
      <c r="C209" s="14"/>
      <c r="D209" s="18"/>
      <c r="E209" s="17"/>
    </row>
    <row r="210" spans="2:5">
      <c r="B210" s="23"/>
      <c r="C210" s="14"/>
      <c r="D210" s="18"/>
      <c r="E210" s="17"/>
    </row>
    <row r="211" spans="2:5">
      <c r="B211" s="23"/>
      <c r="C211" s="14"/>
      <c r="D211" s="18"/>
      <c r="E211" s="17"/>
    </row>
    <row r="212" spans="2:5">
      <c r="B212" s="23"/>
      <c r="C212" s="14"/>
      <c r="D212" s="18"/>
      <c r="E212" s="17"/>
    </row>
    <row r="213" spans="2:5">
      <c r="B213" s="23"/>
      <c r="C213" s="14"/>
      <c r="D213" s="18"/>
      <c r="E213" s="17"/>
    </row>
    <row r="214" spans="2:5">
      <c r="B214" s="23"/>
      <c r="C214" s="14"/>
      <c r="D214" s="18"/>
      <c r="E214" s="17"/>
    </row>
    <row r="215" spans="2:5">
      <c r="B215" s="23"/>
      <c r="C215" s="14"/>
      <c r="D215" s="18"/>
      <c r="E215" s="17"/>
    </row>
    <row r="216" spans="2:5">
      <c r="B216" s="23"/>
      <c r="C216" s="14"/>
      <c r="D216" s="18"/>
      <c r="E216" s="17"/>
    </row>
    <row r="217" spans="2:5">
      <c r="B217" s="23"/>
      <c r="C217" s="14"/>
      <c r="D217" s="18"/>
      <c r="E217" s="17"/>
    </row>
    <row r="218" spans="2:5">
      <c r="B218" s="23"/>
      <c r="C218" s="14"/>
      <c r="D218" s="18"/>
      <c r="E218" s="17"/>
    </row>
    <row r="219" spans="2:5">
      <c r="B219" s="23"/>
      <c r="C219" s="14"/>
      <c r="D219" s="18"/>
      <c r="E219" s="17"/>
    </row>
    <row r="220" spans="2:5">
      <c r="B220" s="23"/>
      <c r="C220" s="14"/>
      <c r="D220" s="18"/>
      <c r="E220" s="17"/>
    </row>
    <row r="221" spans="2:5">
      <c r="B221" s="23"/>
      <c r="C221" s="14"/>
      <c r="D221" s="18"/>
      <c r="E221" s="17"/>
    </row>
    <row r="222" spans="2:5">
      <c r="B222" s="23"/>
      <c r="C222" s="14"/>
      <c r="D222" s="18"/>
      <c r="E222" s="17"/>
    </row>
    <row r="223" spans="2:5">
      <c r="B223" s="23"/>
      <c r="C223" s="14"/>
      <c r="D223" s="18"/>
      <c r="E223" s="17"/>
    </row>
    <row r="224" spans="2:5">
      <c r="B224" s="23"/>
      <c r="C224" s="14"/>
      <c r="D224" s="18"/>
      <c r="E224" s="17"/>
    </row>
    <row r="225" spans="2:5">
      <c r="B225" s="23"/>
      <c r="C225" s="14"/>
      <c r="D225" s="18"/>
      <c r="E225" s="17"/>
    </row>
    <row r="226" spans="2:5">
      <c r="B226" s="23"/>
      <c r="C226" s="14"/>
      <c r="D226" s="18"/>
      <c r="E226" s="17"/>
    </row>
    <row r="227" spans="2:5">
      <c r="B227" s="23"/>
      <c r="C227" s="14"/>
      <c r="D227" s="18"/>
      <c r="E227" s="17"/>
    </row>
    <row r="228" spans="2:5">
      <c r="B228" s="23"/>
      <c r="C228" s="14"/>
      <c r="D228" s="18"/>
      <c r="E228" s="17"/>
    </row>
    <row r="229" spans="2:5">
      <c r="B229" s="23"/>
      <c r="C229" s="14"/>
      <c r="D229" s="18"/>
      <c r="E229" s="17"/>
    </row>
    <row r="230" spans="2:5">
      <c r="B230" s="23"/>
      <c r="C230" s="14"/>
      <c r="D230" s="18"/>
      <c r="E230" s="17"/>
    </row>
    <row r="231" spans="2:5">
      <c r="B231" s="23"/>
      <c r="C231" s="14"/>
      <c r="D231" s="18"/>
      <c r="E231" s="17"/>
    </row>
    <row r="232" spans="2:5">
      <c r="B232" s="23"/>
      <c r="C232" s="14"/>
      <c r="D232" s="18"/>
      <c r="E232" s="17"/>
    </row>
    <row r="233" spans="2:5">
      <c r="B233" s="23"/>
      <c r="C233" s="14"/>
      <c r="D233" s="18"/>
      <c r="E233" s="17"/>
    </row>
    <row r="234" spans="2:5">
      <c r="B234" s="23"/>
      <c r="C234" s="14"/>
      <c r="D234" s="18"/>
      <c r="E234" s="17"/>
    </row>
    <row r="235" spans="2:5">
      <c r="B235" s="23"/>
      <c r="C235" s="14"/>
      <c r="D235" s="18"/>
      <c r="E235" s="17"/>
    </row>
    <row r="236" spans="2:5">
      <c r="B236" s="23"/>
      <c r="C236" s="14"/>
      <c r="D236" s="18"/>
      <c r="E236" s="17"/>
    </row>
    <row r="237" spans="2:5">
      <c r="B237" s="23"/>
      <c r="C237" s="14"/>
      <c r="D237" s="18"/>
      <c r="E237" s="17"/>
    </row>
    <row r="238" spans="2:5">
      <c r="B238" s="23"/>
      <c r="C238" s="14"/>
      <c r="D238" s="18"/>
      <c r="E238" s="17"/>
    </row>
    <row r="239" spans="2:5">
      <c r="B239" s="23"/>
      <c r="C239" s="14"/>
      <c r="D239" s="18"/>
      <c r="E239" s="17"/>
    </row>
    <row r="240" spans="2:5">
      <c r="B240" s="23"/>
      <c r="C240" s="14"/>
      <c r="D240" s="18"/>
      <c r="E240" s="17"/>
    </row>
    <row r="241" spans="2:5">
      <c r="B241" s="23"/>
      <c r="C241" s="14"/>
      <c r="D241" s="18"/>
      <c r="E241" s="17"/>
    </row>
    <row r="242" spans="2:5">
      <c r="B242" s="23"/>
      <c r="C242" s="14"/>
      <c r="D242" s="18"/>
      <c r="E242" s="17"/>
    </row>
    <row r="243" spans="2:5">
      <c r="B243" s="23"/>
      <c r="C243" s="14"/>
      <c r="D243" s="18"/>
      <c r="E243" s="17"/>
    </row>
    <row r="244" spans="2:5">
      <c r="B244" s="23"/>
      <c r="C244" s="14"/>
      <c r="D244" s="18"/>
      <c r="E244" s="17"/>
    </row>
    <row r="245" spans="2:5">
      <c r="B245" s="23"/>
      <c r="C245" s="14"/>
      <c r="D245" s="18"/>
      <c r="E245" s="17"/>
    </row>
    <row r="246" spans="2:5">
      <c r="B246" s="23"/>
      <c r="C246" s="14"/>
      <c r="D246" s="18"/>
      <c r="E246" s="17"/>
    </row>
    <row r="247" spans="2:5">
      <c r="B247" s="23"/>
      <c r="C247" s="14"/>
      <c r="D247" s="18"/>
      <c r="E247" s="17"/>
    </row>
    <row r="248" spans="2:5">
      <c r="B248" s="23"/>
      <c r="C248" s="14"/>
      <c r="D248" s="18"/>
      <c r="E248" s="17"/>
    </row>
    <row r="249" spans="2:5">
      <c r="B249" s="23"/>
      <c r="C249" s="14"/>
      <c r="D249" s="18"/>
      <c r="E249" s="17"/>
    </row>
    <row r="250" spans="2:5">
      <c r="B250" s="23"/>
      <c r="C250" s="14"/>
      <c r="D250" s="18"/>
      <c r="E250" s="17"/>
    </row>
    <row r="251" spans="2:5">
      <c r="B251" s="23"/>
      <c r="C251" s="14"/>
      <c r="D251" s="18"/>
      <c r="E251" s="17"/>
    </row>
    <row r="252" spans="2:5">
      <c r="B252" s="23"/>
      <c r="C252" s="14"/>
      <c r="D252" s="18"/>
      <c r="E252" s="17"/>
    </row>
    <row r="253" spans="2:5">
      <c r="B253" s="23"/>
      <c r="C253" s="14"/>
      <c r="D253" s="18"/>
      <c r="E253" s="17"/>
    </row>
    <row r="254" spans="2:5">
      <c r="B254" s="23"/>
      <c r="C254" s="14"/>
      <c r="D254" s="18"/>
      <c r="E254" s="17"/>
    </row>
    <row r="255" spans="2:5">
      <c r="B255" s="23"/>
      <c r="C255" s="14"/>
      <c r="D255" s="18"/>
      <c r="E255" s="17"/>
    </row>
    <row r="256" spans="2:5">
      <c r="B256" s="23"/>
      <c r="C256" s="14"/>
      <c r="D256" s="18"/>
      <c r="E256" s="17"/>
    </row>
    <row r="257" spans="2:5">
      <c r="B257" s="23"/>
      <c r="C257" s="14"/>
      <c r="D257" s="18"/>
      <c r="E257" s="17"/>
    </row>
    <row r="258" spans="2:5">
      <c r="B258" s="23"/>
      <c r="C258" s="14"/>
      <c r="D258" s="18"/>
      <c r="E258" s="17"/>
    </row>
    <row r="259" spans="2:5">
      <c r="B259" s="23"/>
      <c r="C259" s="14"/>
      <c r="D259" s="18"/>
      <c r="E259" s="17"/>
    </row>
    <row r="260" spans="2:5">
      <c r="B260" s="23"/>
      <c r="C260" s="14"/>
      <c r="D260" s="18"/>
      <c r="E260" s="17"/>
    </row>
    <row r="261" spans="2:5">
      <c r="B261" s="23"/>
      <c r="C261" s="14"/>
      <c r="D261" s="18"/>
      <c r="E261" s="17"/>
    </row>
    <row r="262" spans="2:5">
      <c r="B262" s="23"/>
      <c r="C262" s="14"/>
      <c r="D262" s="18"/>
      <c r="E262" s="17"/>
    </row>
    <row r="263" spans="2:5">
      <c r="B263" s="23"/>
      <c r="C263" s="14"/>
      <c r="D263" s="18"/>
      <c r="E263" s="17"/>
    </row>
    <row r="264" spans="2:5">
      <c r="B264" s="23"/>
      <c r="C264" s="14"/>
      <c r="D264" s="18"/>
      <c r="E264" s="17"/>
    </row>
    <row r="265" spans="2:5">
      <c r="B265" s="23"/>
      <c r="C265" s="14"/>
      <c r="D265" s="18"/>
      <c r="E265" s="17"/>
    </row>
    <row r="266" spans="2:5">
      <c r="B266" s="23"/>
      <c r="C266" s="14"/>
      <c r="D266" s="18"/>
      <c r="E266" s="17"/>
    </row>
    <row r="267" spans="2:5">
      <c r="B267" s="23"/>
      <c r="C267" s="14"/>
      <c r="D267" s="18"/>
      <c r="E267" s="17"/>
    </row>
    <row r="268" spans="2:5">
      <c r="B268" s="23"/>
      <c r="C268" s="14"/>
      <c r="D268" s="18"/>
      <c r="E268" s="17"/>
    </row>
    <row r="269" spans="2:5">
      <c r="B269" s="23"/>
      <c r="C269" s="14"/>
      <c r="D269" s="18"/>
      <c r="E269" s="17"/>
    </row>
    <row r="270" spans="2:5">
      <c r="B270" s="23"/>
      <c r="C270" s="14"/>
      <c r="D270" s="18"/>
      <c r="E270" s="17"/>
    </row>
    <row r="271" spans="2:5">
      <c r="B271" s="23"/>
      <c r="C271" s="14"/>
      <c r="D271" s="18"/>
      <c r="E271" s="17"/>
    </row>
    <row r="272" spans="2:5">
      <c r="B272" s="23"/>
      <c r="C272" s="14"/>
      <c r="D272" s="18"/>
      <c r="E272" s="17"/>
    </row>
    <row r="273" spans="2:5">
      <c r="B273" s="23"/>
      <c r="C273" s="14"/>
      <c r="D273" s="18"/>
      <c r="E273" s="17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C8:G73"/>
  <sheetViews>
    <sheetView showGridLines="0" workbookViewId="0">
      <selection activeCell="D13" sqref="D13"/>
    </sheetView>
  </sheetViews>
  <sheetFormatPr baseColWidth="10" defaultColWidth="8.83203125" defaultRowHeight="15" x14ac:dyDescent="0"/>
  <cols>
    <col min="2" max="2" width="18.1640625" bestFit="1" customWidth="1"/>
    <col min="3" max="3" width="9" bestFit="1" customWidth="1"/>
    <col min="4" max="4" width="9.83203125" customWidth="1"/>
    <col min="5" max="5" width="12.5" customWidth="1"/>
    <col min="6" max="6" width="10.33203125" bestFit="1" customWidth="1"/>
    <col min="7" max="7" width="10.83203125" bestFit="1" customWidth="1"/>
    <col min="8" max="8" width="11.83203125" customWidth="1"/>
    <col min="9" max="9" width="12.83203125" bestFit="1" customWidth="1"/>
    <col min="10" max="11" width="9.6640625" bestFit="1" customWidth="1"/>
  </cols>
  <sheetData>
    <row r="8" spans="3:5" ht="30">
      <c r="C8" s="15"/>
    </row>
    <row r="10" spans="3:5">
      <c r="E10" s="19"/>
    </row>
    <row r="12" spans="3:5">
      <c r="C12" t="s">
        <v>38</v>
      </c>
      <c r="D12" t="s">
        <v>39</v>
      </c>
    </row>
    <row r="13" spans="3:5">
      <c r="C13">
        <f>'Data and Assumptions'!D20</f>
        <v>0.5</v>
      </c>
      <c r="D13" s="18">
        <f>'Data and Assumptions'!F20/(1-'Data and Assumptions'!$E$10)</f>
        <v>1.6545454545454544E-2</v>
      </c>
    </row>
    <row r="14" spans="3:5">
      <c r="C14">
        <f>'Data and Assumptions'!D21</f>
        <v>1</v>
      </c>
      <c r="D14" s="18">
        <f>'Data and Assumptions'!F21/(1-'Data and Assumptions'!$E$10)</f>
        <v>1.4909090909090908E-2</v>
      </c>
    </row>
    <row r="15" spans="3:5">
      <c r="C15">
        <f>'Data and Assumptions'!D22</f>
        <v>2</v>
      </c>
      <c r="D15" s="18">
        <f>'Data and Assumptions'!F22/(1-'Data and Assumptions'!$E$10)</f>
        <v>1.9454545454545454E-2</v>
      </c>
    </row>
    <row r="16" spans="3:5">
      <c r="C16">
        <f>'Data and Assumptions'!D23</f>
        <v>3</v>
      </c>
      <c r="D16" s="18">
        <f>'Data and Assumptions'!F23/(1-'Data and Assumptions'!$E$10)</f>
        <v>1.9272727272727271E-2</v>
      </c>
    </row>
    <row r="17" spans="3:7">
      <c r="C17">
        <f>'Data and Assumptions'!D24</f>
        <v>4</v>
      </c>
      <c r="D17" s="18">
        <f>'Data and Assumptions'!F24/(1-'Data and Assumptions'!$E$10)</f>
        <v>2.1999999999999999E-2</v>
      </c>
      <c r="G17" s="12"/>
    </row>
    <row r="18" spans="3:7">
      <c r="C18">
        <f>'Data and Assumptions'!D25</f>
        <v>5</v>
      </c>
      <c r="D18" s="18">
        <f>'Data and Assumptions'!F25/(1-'Data and Assumptions'!$E$10)</f>
        <v>2.2545454545454542E-2</v>
      </c>
    </row>
    <row r="19" spans="3:7">
      <c r="C19">
        <f>'Data and Assumptions'!D26</f>
        <v>7</v>
      </c>
      <c r="D19" s="18">
        <f>'Data and Assumptions'!F26/(1-'Data and Assumptions'!$E$10)</f>
        <v>2.6181818181818178E-2</v>
      </c>
    </row>
    <row r="20" spans="3:7">
      <c r="C20">
        <f>'Data and Assumptions'!D27</f>
        <v>10</v>
      </c>
      <c r="D20" s="18">
        <f>'Data and Assumptions'!F27/(1-'Data and Assumptions'!$E$10)</f>
        <v>2.8545454545454541E-2</v>
      </c>
    </row>
    <row r="31" spans="3:7">
      <c r="C31" s="16"/>
    </row>
    <row r="34" spans="3:5">
      <c r="C34" s="14"/>
      <c r="D34" s="18"/>
      <c r="E34" s="17"/>
    </row>
    <row r="35" spans="3:5">
      <c r="C35" s="14"/>
      <c r="D35" s="18"/>
      <c r="E35" s="17"/>
    </row>
    <row r="36" spans="3:5">
      <c r="C36" s="14"/>
      <c r="D36" s="18"/>
      <c r="E36" s="17"/>
    </row>
    <row r="37" spans="3:5">
      <c r="C37" s="14"/>
      <c r="D37" s="18"/>
      <c r="E37" s="17"/>
    </row>
    <row r="38" spans="3:5">
      <c r="C38" s="14"/>
      <c r="D38" s="18"/>
      <c r="E38" s="17"/>
    </row>
    <row r="39" spans="3:5">
      <c r="C39" s="14"/>
      <c r="D39" s="18"/>
      <c r="E39" s="17"/>
    </row>
    <row r="40" spans="3:5">
      <c r="C40" s="14"/>
      <c r="D40" s="18"/>
      <c r="E40" s="17"/>
    </row>
    <row r="41" spans="3:5">
      <c r="C41" s="14"/>
      <c r="D41" s="18"/>
      <c r="E41" s="17"/>
    </row>
    <row r="42" spans="3:5">
      <c r="C42" s="14"/>
      <c r="D42" s="18"/>
      <c r="E42" s="17"/>
    </row>
    <row r="43" spans="3:5">
      <c r="C43" s="14"/>
      <c r="D43" s="18"/>
      <c r="E43" s="17"/>
    </row>
    <row r="44" spans="3:5">
      <c r="C44" s="14"/>
      <c r="D44" s="18"/>
      <c r="E44" s="17"/>
    </row>
    <row r="45" spans="3:5">
      <c r="C45" s="14"/>
      <c r="D45" s="18"/>
      <c r="E45" s="17"/>
    </row>
    <row r="46" spans="3:5">
      <c r="C46" s="14"/>
      <c r="D46" s="18"/>
      <c r="E46" s="17"/>
    </row>
    <row r="47" spans="3:5">
      <c r="C47" s="14"/>
      <c r="D47" s="18"/>
      <c r="E47" s="17"/>
    </row>
    <row r="48" spans="3:5">
      <c r="C48" s="14"/>
      <c r="D48" s="18"/>
      <c r="E48" s="17"/>
    </row>
    <row r="49" spans="3:5">
      <c r="C49" s="14"/>
      <c r="D49" s="18"/>
      <c r="E49" s="17"/>
    </row>
    <row r="50" spans="3:5">
      <c r="C50" s="14"/>
      <c r="D50" s="18"/>
      <c r="E50" s="17"/>
    </row>
    <row r="51" spans="3:5">
      <c r="C51" s="14"/>
      <c r="D51" s="18"/>
      <c r="E51" s="17"/>
    </row>
    <row r="52" spans="3:5">
      <c r="C52" s="14"/>
      <c r="D52" s="18"/>
      <c r="E52" s="17"/>
    </row>
    <row r="53" spans="3:5">
      <c r="C53" s="14"/>
      <c r="D53" s="18"/>
      <c r="E53" s="17"/>
    </row>
    <row r="54" spans="3:5">
      <c r="C54" s="14"/>
      <c r="D54" s="18"/>
      <c r="E54" s="17"/>
    </row>
    <row r="55" spans="3:5">
      <c r="C55" s="14"/>
      <c r="D55" s="18"/>
      <c r="E55" s="17"/>
    </row>
    <row r="56" spans="3:5">
      <c r="C56" s="14"/>
      <c r="D56" s="18"/>
      <c r="E56" s="17"/>
    </row>
    <row r="57" spans="3:5">
      <c r="C57" s="14"/>
      <c r="D57" s="18"/>
      <c r="E57" s="17"/>
    </row>
    <row r="58" spans="3:5">
      <c r="C58" s="14"/>
      <c r="D58" s="18"/>
      <c r="E58" s="17"/>
    </row>
    <row r="59" spans="3:5">
      <c r="C59" s="14"/>
      <c r="D59" s="18"/>
      <c r="E59" s="17"/>
    </row>
    <row r="60" spans="3:5">
      <c r="C60" s="14"/>
      <c r="D60" s="18"/>
      <c r="E60" s="17"/>
    </row>
    <row r="61" spans="3:5">
      <c r="C61" s="14"/>
      <c r="D61" s="18"/>
      <c r="E61" s="17"/>
    </row>
    <row r="62" spans="3:5">
      <c r="C62" s="14"/>
      <c r="D62" s="18"/>
      <c r="E62" s="17"/>
    </row>
    <row r="63" spans="3:5">
      <c r="C63" s="14"/>
      <c r="D63" s="18"/>
      <c r="E63" s="17"/>
    </row>
    <row r="64" spans="3:5">
      <c r="C64" s="14"/>
      <c r="D64" s="18"/>
      <c r="E64" s="17"/>
    </row>
    <row r="65" spans="3:5">
      <c r="C65" s="14"/>
      <c r="D65" s="18"/>
      <c r="E65" s="17"/>
    </row>
    <row r="66" spans="3:5">
      <c r="C66" s="14"/>
      <c r="D66" s="18"/>
      <c r="E66" s="17"/>
    </row>
    <row r="67" spans="3:5">
      <c r="C67" s="14"/>
      <c r="D67" s="18"/>
      <c r="E67" s="17"/>
    </row>
    <row r="68" spans="3:5">
      <c r="C68" s="14"/>
      <c r="D68" s="18"/>
      <c r="E68" s="17"/>
    </row>
    <row r="69" spans="3:5">
      <c r="C69" s="14"/>
      <c r="D69" s="18"/>
      <c r="E69" s="17"/>
    </row>
    <row r="70" spans="3:5">
      <c r="C70" s="14"/>
      <c r="D70" s="18"/>
      <c r="E70" s="17"/>
    </row>
    <row r="71" spans="3:5">
      <c r="C71" s="14"/>
      <c r="D71" s="18"/>
      <c r="E71" s="17"/>
    </row>
    <row r="72" spans="3:5">
      <c r="C72" s="14"/>
      <c r="D72" s="18"/>
      <c r="E72" s="17"/>
    </row>
    <row r="73" spans="3:5">
      <c r="C73" s="14"/>
      <c r="D73" s="18"/>
      <c r="E73" s="17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B5:N73"/>
  <sheetViews>
    <sheetView showGridLines="0" workbookViewId="0">
      <selection activeCell="L13" sqref="L13"/>
    </sheetView>
  </sheetViews>
  <sheetFormatPr baseColWidth="10" defaultColWidth="8.83203125" defaultRowHeight="15" x14ac:dyDescent="0"/>
  <cols>
    <col min="2" max="2" width="18.1640625" bestFit="1" customWidth="1"/>
    <col min="3" max="3" width="9" bestFit="1" customWidth="1"/>
    <col min="4" max="4" width="9.83203125" customWidth="1"/>
    <col min="5" max="5" width="13" bestFit="1" customWidth="1"/>
    <col min="6" max="6" width="12" bestFit="1" customWidth="1"/>
    <col min="7" max="7" width="10.33203125" customWidth="1"/>
    <col min="8" max="8" width="10.83203125" bestFit="1" customWidth="1"/>
    <col min="9" max="9" width="11.83203125" customWidth="1"/>
    <col min="10" max="10" width="12.83203125" bestFit="1" customWidth="1"/>
    <col min="11" max="12" width="9.6640625" bestFit="1" customWidth="1"/>
    <col min="13" max="13" width="9.6640625" customWidth="1"/>
  </cols>
  <sheetData>
    <row r="5" spans="2:14">
      <c r="I5" s="17"/>
      <c r="J5" s="17"/>
    </row>
    <row r="6" spans="2:14">
      <c r="I6" s="17"/>
      <c r="J6" s="17"/>
    </row>
    <row r="7" spans="2:14">
      <c r="I7" s="17"/>
      <c r="J7" s="17"/>
    </row>
    <row r="8" spans="2:14" ht="30">
      <c r="C8" s="15"/>
      <c r="I8" s="17"/>
      <c r="J8" s="17"/>
    </row>
    <row r="9" spans="2:14">
      <c r="I9" s="17"/>
    </row>
    <row r="10" spans="2:14">
      <c r="E10" s="19"/>
    </row>
    <row r="11" spans="2:14">
      <c r="L11" t="s">
        <v>64</v>
      </c>
      <c r="M11" t="s">
        <v>65</v>
      </c>
      <c r="N11" t="s">
        <v>63</v>
      </c>
    </row>
    <row r="12" spans="2:14">
      <c r="B12" s="26" t="s">
        <v>60</v>
      </c>
      <c r="C12" t="s">
        <v>55</v>
      </c>
      <c r="D12" t="s">
        <v>54</v>
      </c>
      <c r="E12" t="s">
        <v>56</v>
      </c>
      <c r="F12" t="s">
        <v>33</v>
      </c>
      <c r="G12" s="18" t="s">
        <v>41</v>
      </c>
      <c r="H12" s="18" t="s">
        <v>59</v>
      </c>
      <c r="I12" t="s">
        <v>42</v>
      </c>
      <c r="J12" t="s">
        <v>57</v>
      </c>
      <c r="K12" t="s">
        <v>58</v>
      </c>
      <c r="L12" t="s">
        <v>61</v>
      </c>
      <c r="M12" t="s">
        <v>66</v>
      </c>
      <c r="N12" t="s">
        <v>62</v>
      </c>
    </row>
    <row r="13" spans="2:14">
      <c r="B13">
        <v>1</v>
      </c>
      <c r="C13" s="23">
        <f>'Data and Assumptions'!C35</f>
        <v>0.25</v>
      </c>
      <c r="D13">
        <v>0</v>
      </c>
      <c r="E13" s="23">
        <f>'Data and Assumptions'!C34</f>
        <v>0.125</v>
      </c>
      <c r="F13" s="14">
        <f t="shared" ref="F13:F52" si="0">C13</f>
        <v>0.25</v>
      </c>
      <c r="G13" s="20">
        <f>G14</f>
        <v>1.6572590201820028E-2</v>
      </c>
      <c r="H13" s="20">
        <f>1-I13</f>
        <v>4.1345765556936032E-3</v>
      </c>
      <c r="I13" s="17">
        <f>EXP(-G13*F13)</f>
        <v>0.9958654234443064</v>
      </c>
      <c r="J13" s="11">
        <f ca="1">INDIRECT("'Data and Assumptions'!E"&amp;33+2*B13)</f>
        <v>1.0005100881823015</v>
      </c>
      <c r="K13" s="24">
        <f ca="1">INDIRECT("'Data and Assumptions'!E"&amp;32+2*B13)</f>
        <v>1.0003133489561271</v>
      </c>
      <c r="L13" s="11">
        <f ca="1">H13*K13</f>
        <v>4.1358721209413573E-3</v>
      </c>
      <c r="M13" s="11">
        <f t="shared" ref="M13:M52" ca="1" si="1">I13*J13*(C13-D13)</f>
        <v>0.24909335065699201</v>
      </c>
      <c r="N13" s="25">
        <f t="shared" ref="N13:N52" ca="1" si="2">L13*(C13-E13)</f>
        <v>5.1698401511766966E-4</v>
      </c>
    </row>
    <row r="14" spans="2:14">
      <c r="B14">
        <v>2</v>
      </c>
      <c r="C14" s="23">
        <f>C13+'Data and Assumptions'!$C$35</f>
        <v>0.5</v>
      </c>
      <c r="D14" s="23">
        <f t="shared" ref="D14:D52" si="3">C13</f>
        <v>0.25</v>
      </c>
      <c r="E14" s="23">
        <f>E13+'Data and Assumptions'!$C$35</f>
        <v>0.375</v>
      </c>
      <c r="F14" s="14">
        <f t="shared" si="0"/>
        <v>0.5</v>
      </c>
      <c r="G14" s="20">
        <f>H59</f>
        <v>1.6572590201820028E-2</v>
      </c>
      <c r="H14" s="20">
        <f>I13-I14</f>
        <v>4.1174818323987949E-3</v>
      </c>
      <c r="I14" s="17">
        <f t="shared" ref="I14:I52" si="4">EXP(-G14*F14)</f>
        <v>0.9917479416119076</v>
      </c>
      <c r="J14" s="11">
        <f t="shared" ref="J14:J52" ca="1" si="5">INDIRECT("'Data and Assumptions'!E"&amp;33+2*B14)</f>
        <v>1.0006497552410698</v>
      </c>
      <c r="K14" s="24">
        <f t="shared" ref="K14:K52" ca="1" si="6">INDIRECT("'Data and Assumptions'!E"&amp;32+2*B14)</f>
        <v>1.0006262436979894</v>
      </c>
      <c r="L14" s="11">
        <f t="shared" ref="L14:L52" ca="1" si="7">H14*K14</f>
        <v>4.1200603794479202E-3</v>
      </c>
      <c r="M14" s="11">
        <f t="shared" ca="1" si="1"/>
        <v>0.24809808375869755</v>
      </c>
      <c r="N14" s="25">
        <f t="shared" ca="1" si="2"/>
        <v>5.1500754743099002E-4</v>
      </c>
    </row>
    <row r="15" spans="2:14">
      <c r="B15">
        <v>3</v>
      </c>
      <c r="C15" s="23">
        <f>C14+'Data and Assumptions'!$C$35</f>
        <v>0.75</v>
      </c>
      <c r="D15" s="23">
        <f t="shared" si="3"/>
        <v>0.5</v>
      </c>
      <c r="E15" s="23">
        <f>E14+'Data and Assumptions'!$C$35</f>
        <v>0.625</v>
      </c>
      <c r="F15" s="14">
        <f t="shared" si="0"/>
        <v>0.75</v>
      </c>
      <c r="G15" s="20">
        <f>(G14+G16)/2</f>
        <v>1.5683917688630249E-2</v>
      </c>
      <c r="H15" s="20">
        <f t="shared" ref="H15:H52" si="8">I14-I15</f>
        <v>3.4419669907244099E-3</v>
      </c>
      <c r="I15" s="17">
        <f t="shared" si="4"/>
        <v>0.98830597462118319</v>
      </c>
      <c r="J15" s="11">
        <f t="shared" ca="1" si="5"/>
        <v>1.0004872768619633</v>
      </c>
      <c r="K15" s="24">
        <f t="shared" ca="1" si="6"/>
        <v>1.0006091331727387</v>
      </c>
      <c r="L15" s="11">
        <f t="shared" ca="1" si="7"/>
        <v>3.4440636069979318E-3</v>
      </c>
      <c r="M15" s="11">
        <f t="shared" ca="1" si="1"/>
        <v>0.24719688831378903</v>
      </c>
      <c r="N15" s="25">
        <f t="shared" ca="1" si="2"/>
        <v>4.3050795087474147E-4</v>
      </c>
    </row>
    <row r="16" spans="2:14">
      <c r="B16">
        <v>4</v>
      </c>
      <c r="C16" s="23">
        <f>C15+'Data and Assumptions'!$C$35</f>
        <v>1</v>
      </c>
      <c r="D16" s="23">
        <f t="shared" si="3"/>
        <v>0.75</v>
      </c>
      <c r="E16" s="23">
        <f>E15+'Data and Assumptions'!$C$35</f>
        <v>0.875</v>
      </c>
      <c r="F16" s="14">
        <f t="shared" si="0"/>
        <v>1</v>
      </c>
      <c r="G16" s="20">
        <f>H60</f>
        <v>1.4795245175440466E-2</v>
      </c>
      <c r="H16" s="20">
        <f t="shared" si="8"/>
        <v>2.9923079441646072E-3</v>
      </c>
      <c r="I16" s="17">
        <f t="shared" si="4"/>
        <v>0.98531366667701858</v>
      </c>
      <c r="J16" s="11">
        <f t="shared" ca="1" si="5"/>
        <v>0.99999999999999989</v>
      </c>
      <c r="K16" s="24">
        <f t="shared" ca="1" si="6"/>
        <v>1.0002842159873804</v>
      </c>
      <c r="L16" s="11">
        <f t="shared" ca="1" si="7"/>
        <v>2.993158405921504E-3</v>
      </c>
      <c r="M16" s="11">
        <f t="shared" ca="1" si="1"/>
        <v>0.24632841666925462</v>
      </c>
      <c r="N16" s="25">
        <f t="shared" ca="1" si="2"/>
        <v>3.74144800740188E-4</v>
      </c>
    </row>
    <row r="17" spans="2:14">
      <c r="B17">
        <v>5</v>
      </c>
      <c r="C17" s="23">
        <f>C16+'Data and Assumptions'!$C$35</f>
        <v>1.25</v>
      </c>
      <c r="D17" s="23">
        <f t="shared" si="3"/>
        <v>1</v>
      </c>
      <c r="E17" s="23">
        <f>E16+'Data and Assumptions'!$C$35</f>
        <v>1.125</v>
      </c>
      <c r="F17" s="14">
        <f t="shared" si="0"/>
        <v>1.25</v>
      </c>
      <c r="G17" s="20">
        <f>($G$20-$G$16)/($F$20-$F$16)*(F17-$F$16)+$G$16</f>
        <v>1.5953462065092627E-2</v>
      </c>
      <c r="H17" s="20">
        <f t="shared" si="8"/>
        <v>5.0579711841518549E-3</v>
      </c>
      <c r="I17" s="17">
        <f t="shared" si="4"/>
        <v>0.98025569549286673</v>
      </c>
      <c r="J17" s="11">
        <f t="shared" ca="1" si="5"/>
        <v>1.0011308945257855</v>
      </c>
      <c r="K17" s="24">
        <f t="shared" ca="1" si="6"/>
        <v>1.0005087443623608</v>
      </c>
      <c r="L17" s="11">
        <f t="shared" ca="1" si="7"/>
        <v>5.0605443984767752E-3</v>
      </c>
      <c r="M17" s="11">
        <f t="shared" ca="1" si="1"/>
        <v>0.24534106532319241</v>
      </c>
      <c r="N17" s="25">
        <f t="shared" ca="1" si="2"/>
        <v>6.325680498095969E-4</v>
      </c>
    </row>
    <row r="18" spans="2:14">
      <c r="B18">
        <v>6</v>
      </c>
      <c r="C18" s="23">
        <f>C17+'Data and Assumptions'!$C$35</f>
        <v>1.5</v>
      </c>
      <c r="D18" s="23">
        <f t="shared" si="3"/>
        <v>1.25</v>
      </c>
      <c r="E18" s="23">
        <f>E17+'Data and Assumptions'!$C$35</f>
        <v>1.375</v>
      </c>
      <c r="F18" s="14">
        <f t="shared" si="0"/>
        <v>1.5</v>
      </c>
      <c r="G18" s="20">
        <f>($G$20-$G$16)/($F$20-$F$16)*(F18-$F$16)+$G$16</f>
        <v>1.7111678954744788E-2</v>
      </c>
      <c r="H18" s="20">
        <f t="shared" si="8"/>
        <v>5.5966035664665181E-3</v>
      </c>
      <c r="I18" s="17">
        <f t="shared" si="4"/>
        <v>0.97465909192640021</v>
      </c>
      <c r="J18" s="11">
        <f t="shared" ca="1" si="5"/>
        <v>1.0027162957754874</v>
      </c>
      <c r="K18" s="24">
        <f t="shared" ca="1" si="6"/>
        <v>1.0018666616992471</v>
      </c>
      <c r="L18" s="11">
        <f t="shared" ca="1" si="7"/>
        <v>5.607050531989911E-3</v>
      </c>
      <c r="M18" s="11">
        <f t="shared" ca="1" si="1"/>
        <v>0.24432663857508508</v>
      </c>
      <c r="N18" s="25">
        <f t="shared" ca="1" si="2"/>
        <v>7.0088131649873888E-4</v>
      </c>
    </row>
    <row r="19" spans="2:14">
      <c r="B19">
        <v>7</v>
      </c>
      <c r="C19" s="23">
        <f>C18+'Data and Assumptions'!$C$35</f>
        <v>1.75</v>
      </c>
      <c r="D19" s="23">
        <f t="shared" si="3"/>
        <v>1.5</v>
      </c>
      <c r="E19" s="23">
        <f>E18+'Data and Assumptions'!$C$35</f>
        <v>1.625</v>
      </c>
      <c r="F19" s="14">
        <f t="shared" si="0"/>
        <v>1.75</v>
      </c>
      <c r="G19" s="20">
        <f>($G$20-$G$16)/($F$20-$F$16)*(F19-$F$16)+$G$16</f>
        <v>1.8269895844396953E-2</v>
      </c>
      <c r="H19" s="20">
        <f t="shared" si="8"/>
        <v>6.1256990131772771E-3</v>
      </c>
      <c r="I19" s="17">
        <f t="shared" si="4"/>
        <v>0.96853339291322293</v>
      </c>
      <c r="J19" s="11">
        <f t="shared" ca="1" si="5"/>
        <v>1.0015836103534221</v>
      </c>
      <c r="K19" s="24">
        <f t="shared" ca="1" si="6"/>
        <v>1.0022064289048602</v>
      </c>
      <c r="L19" s="11">
        <f t="shared" ca="1" si="7"/>
        <v>6.1392149325424248E-3</v>
      </c>
      <c r="M19" s="11">
        <f t="shared" ca="1" si="1"/>
        <v>0.24251679310546884</v>
      </c>
      <c r="N19" s="25">
        <f t="shared" ca="1" si="2"/>
        <v>7.674018665678031E-4</v>
      </c>
    </row>
    <row r="20" spans="2:14">
      <c r="B20">
        <v>8</v>
      </c>
      <c r="C20" s="23">
        <f>C19+'Data and Assumptions'!$C$35</f>
        <v>2</v>
      </c>
      <c r="D20" s="23">
        <f t="shared" si="3"/>
        <v>1.75</v>
      </c>
      <c r="E20" s="23">
        <f>E19+'Data and Assumptions'!$C$35</f>
        <v>1.875</v>
      </c>
      <c r="F20" s="14">
        <f t="shared" si="0"/>
        <v>2</v>
      </c>
      <c r="G20" s="21">
        <f>H61</f>
        <v>1.9428112734049114E-2</v>
      </c>
      <c r="H20" s="20">
        <f t="shared" si="8"/>
        <v>6.644398568135812E-3</v>
      </c>
      <c r="I20" s="17">
        <f t="shared" si="4"/>
        <v>0.96188899434508712</v>
      </c>
      <c r="J20" s="11">
        <f t="shared" ca="1" si="5"/>
        <v>1</v>
      </c>
      <c r="K20" s="24">
        <f t="shared" ca="1" si="6"/>
        <v>1.0008480510518227</v>
      </c>
      <c r="L20" s="11">
        <f t="shared" ca="1" si="7"/>
        <v>6.6500333573302492E-3</v>
      </c>
      <c r="M20" s="11">
        <f t="shared" ca="1" si="1"/>
        <v>0.24047224858627178</v>
      </c>
      <c r="N20" s="25">
        <f t="shared" ca="1" si="2"/>
        <v>8.3125416966628115E-4</v>
      </c>
    </row>
    <row r="21" spans="2:14">
      <c r="B21">
        <v>9</v>
      </c>
      <c r="C21" s="23">
        <f>C20+'Data and Assumptions'!$C$35</f>
        <v>2.25</v>
      </c>
      <c r="D21" s="23">
        <f t="shared" si="3"/>
        <v>2</v>
      </c>
      <c r="E21" s="23">
        <f>E20+'Data and Assumptions'!$C$35</f>
        <v>2.125</v>
      </c>
      <c r="F21" s="14">
        <f t="shared" si="0"/>
        <v>2.25</v>
      </c>
      <c r="G21" s="20">
        <f>($G$24-$G$20)/($F$24-$F$20)*(F21-$F$20)+$G$20</f>
        <v>1.9369281648270429E-2</v>
      </c>
      <c r="H21" s="20">
        <f t="shared" si="8"/>
        <v>4.5338778180766814E-3</v>
      </c>
      <c r="I21" s="17">
        <f t="shared" si="4"/>
        <v>0.95735511652701044</v>
      </c>
      <c r="J21" s="11">
        <f t="shared" ca="1" si="5"/>
        <v>1</v>
      </c>
      <c r="K21" s="24">
        <f t="shared" ca="1" si="6"/>
        <v>1</v>
      </c>
      <c r="L21" s="11">
        <f t="shared" ca="1" si="7"/>
        <v>4.5338778180766814E-3</v>
      </c>
      <c r="M21" s="11">
        <f t="shared" ca="1" si="1"/>
        <v>0.23933877913175261</v>
      </c>
      <c r="N21" s="25">
        <f t="shared" ca="1" si="2"/>
        <v>5.6673472725958518E-4</v>
      </c>
    </row>
    <row r="22" spans="2:14">
      <c r="B22">
        <v>10</v>
      </c>
      <c r="C22" s="23">
        <f>C21+'Data and Assumptions'!$C$35</f>
        <v>2.5</v>
      </c>
      <c r="D22" s="23">
        <f t="shared" si="3"/>
        <v>2.25</v>
      </c>
      <c r="E22" s="23">
        <f>E21+'Data and Assumptions'!$C$35</f>
        <v>2.375</v>
      </c>
      <c r="F22" s="14">
        <f t="shared" si="0"/>
        <v>2.5</v>
      </c>
      <c r="G22" s="20">
        <f>($G$24-$G$20)/($F$24-$F$20)*(F22-$F$20)+$G$20</f>
        <v>1.9310450562491747E-2</v>
      </c>
      <c r="H22" s="20">
        <f t="shared" si="8"/>
        <v>4.4844785239110951E-3</v>
      </c>
      <c r="I22" s="17">
        <f t="shared" si="4"/>
        <v>0.95287063800309935</v>
      </c>
      <c r="J22" s="11">
        <f t="shared" ca="1" si="5"/>
        <v>0.99999999999999989</v>
      </c>
      <c r="K22" s="24">
        <f t="shared" ca="1" si="6"/>
        <v>0.99999999999999989</v>
      </c>
      <c r="L22" s="11">
        <f t="shared" ca="1" si="7"/>
        <v>4.4844785239110943E-3</v>
      </c>
      <c r="M22" s="11">
        <f t="shared" ca="1" si="1"/>
        <v>0.23821765950077481</v>
      </c>
      <c r="N22" s="25">
        <f t="shared" ca="1" si="2"/>
        <v>5.6055981548888678E-4</v>
      </c>
    </row>
    <row r="23" spans="2:14">
      <c r="B23">
        <v>11</v>
      </c>
      <c r="C23" s="23">
        <f>C22+'Data and Assumptions'!$C$35</f>
        <v>2.75</v>
      </c>
      <c r="D23" s="23">
        <f t="shared" si="3"/>
        <v>2.5</v>
      </c>
      <c r="E23" s="23">
        <f>E22+'Data and Assumptions'!$C$35</f>
        <v>2.625</v>
      </c>
      <c r="F23" s="14">
        <f t="shared" si="0"/>
        <v>2.75</v>
      </c>
      <c r="G23" s="20">
        <f>($G$24-$G$20)/($F$24-$F$20)*(F23-$F$20)+$G$20</f>
        <v>1.9251619476713062E-2</v>
      </c>
      <c r="H23" s="20">
        <f t="shared" si="8"/>
        <v>4.4355738404592282E-3</v>
      </c>
      <c r="I23" s="17">
        <f t="shared" si="4"/>
        <v>0.94843506416264012</v>
      </c>
      <c r="J23" s="11">
        <f t="shared" ca="1" si="5"/>
        <v>0.99999999999999989</v>
      </c>
      <c r="K23" s="24">
        <f t="shared" ca="1" si="6"/>
        <v>0.99999999999999989</v>
      </c>
      <c r="L23" s="11">
        <f t="shared" ca="1" si="7"/>
        <v>4.4355738404592273E-3</v>
      </c>
      <c r="M23" s="11">
        <f t="shared" ca="1" si="1"/>
        <v>0.23710876604066</v>
      </c>
      <c r="N23" s="25">
        <f t="shared" ca="1" si="2"/>
        <v>5.5444673005740342E-4</v>
      </c>
    </row>
    <row r="24" spans="2:14">
      <c r="B24">
        <v>12</v>
      </c>
      <c r="C24" s="23">
        <f>C23+'Data and Assumptions'!$C$35</f>
        <v>3</v>
      </c>
      <c r="D24" s="23">
        <f t="shared" si="3"/>
        <v>2.75</v>
      </c>
      <c r="E24" s="23">
        <f>E23+'Data and Assumptions'!$C$35</f>
        <v>2.875</v>
      </c>
      <c r="F24" s="14">
        <f t="shared" si="0"/>
        <v>3</v>
      </c>
      <c r="G24" s="21">
        <f>H62</f>
        <v>1.9192788390934377E-2</v>
      </c>
      <c r="H24" s="20">
        <f t="shared" si="8"/>
        <v>4.3871571524074504E-3</v>
      </c>
      <c r="I24" s="17">
        <f t="shared" si="4"/>
        <v>0.94404790701023267</v>
      </c>
      <c r="J24" s="11">
        <f t="shared" ca="1" si="5"/>
        <v>0.99999999999999989</v>
      </c>
      <c r="K24" s="24">
        <f t="shared" ca="1" si="6"/>
        <v>0.99999999999999989</v>
      </c>
      <c r="L24" s="11">
        <f t="shared" ca="1" si="7"/>
        <v>4.3871571524074495E-3</v>
      </c>
      <c r="M24" s="11">
        <f t="shared" ca="1" si="1"/>
        <v>0.23601197675255814</v>
      </c>
      <c r="N24" s="25">
        <f t="shared" ca="1" si="2"/>
        <v>5.4839464405093119E-4</v>
      </c>
    </row>
    <row r="25" spans="2:14">
      <c r="B25">
        <v>13</v>
      </c>
      <c r="C25" s="23">
        <f>C24+'Data and Assumptions'!$C$35</f>
        <v>3.25</v>
      </c>
      <c r="D25" s="23">
        <f t="shared" si="3"/>
        <v>3</v>
      </c>
      <c r="E25" s="23">
        <f>E24+'Data and Assumptions'!$C$35</f>
        <v>3.125</v>
      </c>
      <c r="F25" s="14">
        <f t="shared" si="0"/>
        <v>3.25</v>
      </c>
      <c r="G25" s="20">
        <f>($G$28-$G$24)/($F$28-$F$24)*(F25-$F$24)+$G$24</f>
        <v>1.9896102465073028E-2</v>
      </c>
      <c r="H25" s="20">
        <f t="shared" si="8"/>
        <v>6.6639734566786846E-3</v>
      </c>
      <c r="I25" s="17">
        <f t="shared" si="4"/>
        <v>0.93738393355355398</v>
      </c>
      <c r="J25" s="11">
        <f t="shared" ca="1" si="5"/>
        <v>0.99999999999999989</v>
      </c>
      <c r="K25" s="24">
        <f t="shared" ca="1" si="6"/>
        <v>0.99999999999999989</v>
      </c>
      <c r="L25" s="11">
        <f t="shared" ca="1" si="7"/>
        <v>6.6639734566786837E-3</v>
      </c>
      <c r="M25" s="11">
        <f t="shared" ca="1" si="1"/>
        <v>0.23434598338838847</v>
      </c>
      <c r="N25" s="25">
        <f t="shared" ca="1" si="2"/>
        <v>8.3299668208483546E-4</v>
      </c>
    </row>
    <row r="26" spans="2:14">
      <c r="B26">
        <v>14</v>
      </c>
      <c r="C26" s="23">
        <f>C25+'Data and Assumptions'!$C$35</f>
        <v>3.5</v>
      </c>
      <c r="D26" s="23">
        <f t="shared" si="3"/>
        <v>3.25</v>
      </c>
      <c r="E26" s="23">
        <f>E25+'Data and Assumptions'!$C$35</f>
        <v>3.375</v>
      </c>
      <c r="F26" s="14">
        <f t="shared" si="0"/>
        <v>3.5</v>
      </c>
      <c r="G26" s="20">
        <f>($G$28-$G$24)/($F$28-$F$24)*(F26-$F$24)+$G$24</f>
        <v>2.0599416539211678E-2</v>
      </c>
      <c r="H26" s="20">
        <f t="shared" si="8"/>
        <v>6.9441861184902365E-3</v>
      </c>
      <c r="I26" s="17">
        <f t="shared" si="4"/>
        <v>0.93043974743506375</v>
      </c>
      <c r="J26" s="11">
        <f t="shared" ca="1" si="5"/>
        <v>0.99999999999999989</v>
      </c>
      <c r="K26" s="24">
        <f t="shared" ca="1" si="6"/>
        <v>0.99999999999999989</v>
      </c>
      <c r="L26" s="11">
        <f t="shared" ca="1" si="7"/>
        <v>6.9441861184902356E-3</v>
      </c>
      <c r="M26" s="11">
        <f t="shared" ca="1" si="1"/>
        <v>0.23260993685876591</v>
      </c>
      <c r="N26" s="25">
        <f t="shared" ca="1" si="2"/>
        <v>8.6802326481127945E-4</v>
      </c>
    </row>
    <row r="27" spans="2:14">
      <c r="B27">
        <v>15</v>
      </c>
      <c r="C27" s="23">
        <f>C26+'Data and Assumptions'!$C$35</f>
        <v>3.75</v>
      </c>
      <c r="D27" s="23">
        <f t="shared" si="3"/>
        <v>3.5</v>
      </c>
      <c r="E27" s="23">
        <f>E26+'Data and Assumptions'!$C$35</f>
        <v>3.625</v>
      </c>
      <c r="F27" s="14">
        <f t="shared" si="0"/>
        <v>3.75</v>
      </c>
      <c r="G27" s="20">
        <f>($G$28-$G$24)/($F$28-$F$24)*(F27-$F$24)+$G$24</f>
        <v>2.1302730613350328E-2</v>
      </c>
      <c r="H27" s="20">
        <f t="shared" si="8"/>
        <v>7.2174579530430716E-3</v>
      </c>
      <c r="I27" s="17">
        <f t="shared" si="4"/>
        <v>0.92322228948202067</v>
      </c>
      <c r="J27" s="11">
        <f t="shared" ca="1" si="5"/>
        <v>0.99999999999999989</v>
      </c>
      <c r="K27" s="24">
        <f t="shared" ca="1" si="6"/>
        <v>0.99999999999999989</v>
      </c>
      <c r="L27" s="11">
        <f t="shared" ca="1" si="7"/>
        <v>7.2174579530430707E-3</v>
      </c>
      <c r="M27" s="11">
        <f t="shared" ca="1" si="1"/>
        <v>0.23080557237050514</v>
      </c>
      <c r="N27" s="25">
        <f t="shared" ca="1" si="2"/>
        <v>9.0218224413038384E-4</v>
      </c>
    </row>
    <row r="28" spans="2:14">
      <c r="B28">
        <v>16</v>
      </c>
      <c r="C28" s="23">
        <f>C27+'Data and Assumptions'!$C$35</f>
        <v>4</v>
      </c>
      <c r="D28" s="23">
        <f t="shared" si="3"/>
        <v>3.75</v>
      </c>
      <c r="E28" s="23">
        <f>E27+'Data and Assumptions'!$C$35</f>
        <v>3.875</v>
      </c>
      <c r="F28" s="14">
        <f t="shared" si="0"/>
        <v>4</v>
      </c>
      <c r="G28" s="21">
        <f>H63</f>
        <v>2.2006044687488978E-2</v>
      </c>
      <c r="H28" s="20">
        <f t="shared" si="8"/>
        <v>7.483554444272511E-3</v>
      </c>
      <c r="I28" s="17">
        <f t="shared" si="4"/>
        <v>0.91573873503774816</v>
      </c>
      <c r="J28" s="11">
        <f t="shared" ca="1" si="5"/>
        <v>0.99999999999999989</v>
      </c>
      <c r="K28" s="24">
        <f t="shared" ca="1" si="6"/>
        <v>0.99999999999999989</v>
      </c>
      <c r="L28" s="11">
        <f t="shared" ca="1" si="7"/>
        <v>7.4835544442725102E-3</v>
      </c>
      <c r="M28" s="11">
        <f t="shared" ca="1" si="1"/>
        <v>0.22893468375943701</v>
      </c>
      <c r="N28" s="25">
        <f t="shared" ca="1" si="2"/>
        <v>9.3544430553406377E-4</v>
      </c>
    </row>
    <row r="29" spans="2:14">
      <c r="B29">
        <v>17</v>
      </c>
      <c r="C29" s="23">
        <f>C28+'Data and Assumptions'!$C$35</f>
        <v>4.25</v>
      </c>
      <c r="D29" s="23">
        <f t="shared" si="3"/>
        <v>4</v>
      </c>
      <c r="E29" s="23">
        <f>E28+'Data and Assumptions'!$C$35</f>
        <v>4.125</v>
      </c>
      <c r="F29" s="14">
        <f t="shared" si="0"/>
        <v>4.25</v>
      </c>
      <c r="G29" s="20">
        <f>($G$32-$G$28)/($F$32-$F$28)*(F29-$F$28)+$G$28</f>
        <v>2.2136719185197232E-2</v>
      </c>
      <c r="H29" s="20">
        <f t="shared" si="8"/>
        <v>5.52975417518764E-3</v>
      </c>
      <c r="I29" s="17">
        <f t="shared" si="4"/>
        <v>0.91020898086256052</v>
      </c>
      <c r="J29" s="11">
        <f t="shared" ca="1" si="5"/>
        <v>0.9997715148898233</v>
      </c>
      <c r="K29" s="24">
        <f t="shared" ca="1" si="6"/>
        <v>0.99988911099927336</v>
      </c>
      <c r="L29" s="11">
        <f t="shared" ca="1" si="7"/>
        <v>5.5291409862728898E-3</v>
      </c>
      <c r="M29" s="11">
        <f t="shared" ca="1" si="1"/>
        <v>0.22750025291582107</v>
      </c>
      <c r="N29" s="25">
        <f t="shared" ca="1" si="2"/>
        <v>6.9114262328411123E-4</v>
      </c>
    </row>
    <row r="30" spans="2:14">
      <c r="B30">
        <v>18</v>
      </c>
      <c r="C30" s="23">
        <f>C29+'Data and Assumptions'!$C$35</f>
        <v>4.5</v>
      </c>
      <c r="D30" s="23">
        <f t="shared" si="3"/>
        <v>4.25</v>
      </c>
      <c r="E30" s="23">
        <f>E29+'Data and Assumptions'!$C$35</f>
        <v>4.375</v>
      </c>
      <c r="F30" s="14">
        <f t="shared" si="0"/>
        <v>4.5</v>
      </c>
      <c r="G30" s="20">
        <f>($G$32-$G$28)/($F$32-$F$28)*(F30-$F$28)+$G$28</f>
        <v>2.2267393682905489E-2</v>
      </c>
      <c r="H30" s="20">
        <f t="shared" si="8"/>
        <v>5.5554718595695052E-3</v>
      </c>
      <c r="I30" s="17">
        <f t="shared" si="4"/>
        <v>0.90465350900299102</v>
      </c>
      <c r="J30" s="11">
        <f t="shared" ca="1" si="5"/>
        <v>0.99951621095735055</v>
      </c>
      <c r="K30" s="24">
        <f t="shared" ca="1" si="6"/>
        <v>0.99964721404107659</v>
      </c>
      <c r="L30" s="11">
        <f t="shared" ca="1" si="7"/>
        <v>5.5535119671022547E-3</v>
      </c>
      <c r="M30" s="11">
        <f t="shared" ca="1" si="1"/>
        <v>0.22605396188698526</v>
      </c>
      <c r="N30" s="25">
        <f t="shared" ca="1" si="2"/>
        <v>6.9418899588778184E-4</v>
      </c>
    </row>
    <row r="31" spans="2:14">
      <c r="B31">
        <v>19</v>
      </c>
      <c r="C31" s="23">
        <f>C30+'Data and Assumptions'!$C$35</f>
        <v>4.75</v>
      </c>
      <c r="D31" s="23">
        <f t="shared" si="3"/>
        <v>4.5</v>
      </c>
      <c r="E31" s="23">
        <f>E30+'Data and Assumptions'!$C$35</f>
        <v>4.625</v>
      </c>
      <c r="F31" s="14">
        <f t="shared" si="0"/>
        <v>4.75</v>
      </c>
      <c r="G31" s="20">
        <f>($G$32-$G$28)/($F$32-$F$28)*(F31-$F$28)+$G$28</f>
        <v>2.2398068180613746E-2</v>
      </c>
      <c r="H31" s="20">
        <f t="shared" si="8"/>
        <v>5.5803088563408654E-3</v>
      </c>
      <c r="I31" s="17">
        <f t="shared" si="4"/>
        <v>0.89907320014665015</v>
      </c>
      <c r="J31" s="11">
        <f t="shared" ca="1" si="5"/>
        <v>0.99923410877617458</v>
      </c>
      <c r="K31" s="24">
        <f t="shared" ca="1" si="6"/>
        <v>0.9993785082777692</v>
      </c>
      <c r="L31" s="11">
        <f t="shared" ca="1" si="7"/>
        <v>5.5768407405791583E-3</v>
      </c>
      <c r="M31" s="11">
        <f t="shared" ca="1" si="1"/>
        <v>0.22459615196827029</v>
      </c>
      <c r="N31" s="25">
        <f t="shared" ca="1" si="2"/>
        <v>6.9710509257239479E-4</v>
      </c>
    </row>
    <row r="32" spans="2:14">
      <c r="B32">
        <v>20</v>
      </c>
      <c r="C32" s="23">
        <f>C31+'Data and Assumptions'!$C$35</f>
        <v>5</v>
      </c>
      <c r="D32" s="23">
        <f t="shared" si="3"/>
        <v>4.75</v>
      </c>
      <c r="E32" s="23">
        <f>E31+'Data and Assumptions'!$C$35</f>
        <v>4.875</v>
      </c>
      <c r="F32" s="14">
        <f t="shared" si="0"/>
        <v>5</v>
      </c>
      <c r="G32" s="21">
        <f>H64</f>
        <v>2.2528742678322E-2</v>
      </c>
      <c r="H32" s="20">
        <f t="shared" si="8"/>
        <v>5.6042657160894072E-3</v>
      </c>
      <c r="I32" s="17">
        <f t="shared" si="4"/>
        <v>0.89346893443056075</v>
      </c>
      <c r="J32" s="11">
        <f t="shared" ca="1" si="5"/>
        <v>0.99892523107534004</v>
      </c>
      <c r="K32" s="24">
        <f t="shared" ca="1" si="6"/>
        <v>0.9990830153610335</v>
      </c>
      <c r="L32" s="11">
        <f t="shared" ca="1" si="7"/>
        <v>5.5991266905150664E-3</v>
      </c>
      <c r="M32" s="11">
        <f t="shared" ca="1" si="1"/>
        <v>0.22312716544617142</v>
      </c>
      <c r="N32" s="25">
        <f t="shared" ca="1" si="2"/>
        <v>6.998908363143833E-4</v>
      </c>
    </row>
    <row r="33" spans="2:14">
      <c r="B33">
        <v>21</v>
      </c>
      <c r="C33" s="23">
        <f>C32+'Data and Assumptions'!$C$35</f>
        <v>5.25</v>
      </c>
      <c r="D33" s="23">
        <f t="shared" si="3"/>
        <v>5</v>
      </c>
      <c r="E33" s="23">
        <f>E32+'Data and Assumptions'!$C$35</f>
        <v>5.125</v>
      </c>
      <c r="F33" s="14">
        <f t="shared" si="0"/>
        <v>5.25</v>
      </c>
      <c r="G33" s="20">
        <f t="shared" ref="G33:G39" si="9">($G$40-$G$32)/($F$40-$F$32)*(F33-$F$32)+$G$32</f>
        <v>2.3012381217934023E-2</v>
      </c>
      <c r="H33" s="20">
        <f t="shared" si="8"/>
        <v>7.2710446274653062E-3</v>
      </c>
      <c r="I33" s="17">
        <f t="shared" si="4"/>
        <v>0.88619788980309544</v>
      </c>
      <c r="J33" s="11">
        <f t="shared" ca="1" si="5"/>
        <v>0.99756443671993122</v>
      </c>
      <c r="K33" s="24">
        <f t="shared" ca="1" si="6"/>
        <v>0.99826016310946564</v>
      </c>
      <c r="L33" s="11">
        <f t="shared" ca="1" si="7"/>
        <v>7.25839419578972E-3</v>
      </c>
      <c r="M33" s="11">
        <f t="shared" ca="1" si="1"/>
        <v>0.22100987469095415</v>
      </c>
      <c r="N33" s="25">
        <f t="shared" ca="1" si="2"/>
        <v>9.07299274473715E-4</v>
      </c>
    </row>
    <row r="34" spans="2:14">
      <c r="B34">
        <v>22</v>
      </c>
      <c r="C34" s="23">
        <f>C33+'Data and Assumptions'!$C$35</f>
        <v>5.5</v>
      </c>
      <c r="D34" s="23">
        <f t="shared" si="3"/>
        <v>5.25</v>
      </c>
      <c r="E34" s="23">
        <f>E33+'Data and Assumptions'!$C$35</f>
        <v>5.375</v>
      </c>
      <c r="F34" s="14">
        <f t="shared" si="0"/>
        <v>5.5</v>
      </c>
      <c r="G34" s="20">
        <f t="shared" si="9"/>
        <v>2.3496019757546047E-2</v>
      </c>
      <c r="H34" s="20">
        <f t="shared" si="8"/>
        <v>7.4244029703487424E-3</v>
      </c>
      <c r="I34" s="17">
        <f t="shared" si="4"/>
        <v>0.8787734868327467</v>
      </c>
      <c r="J34" s="11">
        <f t="shared" ca="1" si="5"/>
        <v>0.99608127041255989</v>
      </c>
      <c r="K34" s="24">
        <f t="shared" ca="1" si="6"/>
        <v>0.99683811663884769</v>
      </c>
      <c r="L34" s="11">
        <f t="shared" ca="1" si="7"/>
        <v>7.4009278741303071E-3</v>
      </c>
      <c r="M34" s="11">
        <f t="shared" ca="1" si="1"/>
        <v>0.21883245279230934</v>
      </c>
      <c r="N34" s="25">
        <f t="shared" ca="1" si="2"/>
        <v>9.2511598426628838E-4</v>
      </c>
    </row>
    <row r="35" spans="2:14">
      <c r="B35">
        <v>23</v>
      </c>
      <c r="C35" s="23">
        <f>C34+'Data and Assumptions'!$C$35</f>
        <v>5.75</v>
      </c>
      <c r="D35" s="23">
        <f t="shared" si="3"/>
        <v>5.5</v>
      </c>
      <c r="E35" s="23">
        <f>E34+'Data and Assumptions'!$C$35</f>
        <v>5.625</v>
      </c>
      <c r="F35" s="14">
        <f t="shared" si="0"/>
        <v>5.75</v>
      </c>
      <c r="G35" s="20">
        <f t="shared" si="9"/>
        <v>2.397965829715807E-2</v>
      </c>
      <c r="H35" s="20">
        <f t="shared" si="8"/>
        <v>7.5729012513513494E-3</v>
      </c>
      <c r="I35" s="17">
        <f t="shared" si="4"/>
        <v>0.87120058558139535</v>
      </c>
      <c r="J35" s="11">
        <f t="shared" ca="1" si="5"/>
        <v>0.99447628371767394</v>
      </c>
      <c r="K35" s="24">
        <f t="shared" ca="1" si="6"/>
        <v>0.99529396839117679</v>
      </c>
      <c r="L35" s="11">
        <f t="shared" ca="1" si="7"/>
        <v>7.5372629386919934E-3</v>
      </c>
      <c r="M35" s="11">
        <f t="shared" ca="1" si="1"/>
        <v>0.21659708018041185</v>
      </c>
      <c r="N35" s="25">
        <f t="shared" ca="1" si="2"/>
        <v>9.4215786733649917E-4</v>
      </c>
    </row>
    <row r="36" spans="2:14">
      <c r="B36">
        <v>24</v>
      </c>
      <c r="C36" s="23">
        <f>C35+'Data and Assumptions'!$C$35</f>
        <v>6</v>
      </c>
      <c r="D36" s="23">
        <f t="shared" si="3"/>
        <v>5.75</v>
      </c>
      <c r="E36" s="23">
        <f>E35+'Data and Assumptions'!$C$35</f>
        <v>5.875</v>
      </c>
      <c r="F36" s="14">
        <f t="shared" si="0"/>
        <v>6</v>
      </c>
      <c r="G36" s="20">
        <f t="shared" si="9"/>
        <v>2.4463296836770093E-2</v>
      </c>
      <c r="H36" s="20">
        <f t="shared" si="8"/>
        <v>7.7164735116036498E-3</v>
      </c>
      <c r="I36" s="17">
        <f t="shared" si="4"/>
        <v>0.8634841120697917</v>
      </c>
      <c r="J36" s="11">
        <f t="shared" ca="1" si="5"/>
        <v>0.99275007288216699</v>
      </c>
      <c r="K36" s="24">
        <f t="shared" ca="1" si="6"/>
        <v>0.9936282923165678</v>
      </c>
      <c r="L36" s="11">
        <f t="shared" ca="1" si="7"/>
        <v>7.667306398040764E-3</v>
      </c>
      <c r="M36" s="11">
        <f t="shared" ca="1" si="1"/>
        <v>0.21430597879746974</v>
      </c>
      <c r="N36" s="25">
        <f t="shared" ca="1" si="2"/>
        <v>9.584132997550955E-4</v>
      </c>
    </row>
    <row r="37" spans="2:14">
      <c r="B37">
        <v>25</v>
      </c>
      <c r="C37" s="23">
        <f>C36+'Data and Assumptions'!$C$35</f>
        <v>6.25</v>
      </c>
      <c r="D37" s="23">
        <f t="shared" si="3"/>
        <v>6</v>
      </c>
      <c r="E37" s="23">
        <f>E36+'Data and Assumptions'!$C$35</f>
        <v>6.125</v>
      </c>
      <c r="F37" s="14">
        <f t="shared" si="0"/>
        <v>6.25</v>
      </c>
      <c r="G37" s="20">
        <f t="shared" si="9"/>
        <v>2.4946935376382116E-2</v>
      </c>
      <c r="H37" s="20">
        <f t="shared" si="8"/>
        <v>7.8550591040040807E-3</v>
      </c>
      <c r="I37" s="17">
        <f t="shared" si="4"/>
        <v>0.85562905296578762</v>
      </c>
      <c r="J37" s="11">
        <f t="shared" ca="1" si="5"/>
        <v>0.99077630301005037</v>
      </c>
      <c r="K37" s="24">
        <f t="shared" ca="1" si="6"/>
        <v>0.99177942793466256</v>
      </c>
      <c r="L37" s="11">
        <f t="shared" ca="1" si="7"/>
        <v>7.7904860245621302E-3</v>
      </c>
      <c r="M37" s="11">
        <f t="shared" ca="1" si="1"/>
        <v>0.21193424746135842</v>
      </c>
      <c r="N37" s="25">
        <f t="shared" ca="1" si="2"/>
        <v>9.7381075307026628E-4</v>
      </c>
    </row>
    <row r="38" spans="2:14">
      <c r="B38">
        <v>26</v>
      </c>
      <c r="C38" s="23">
        <f>C37+'Data and Assumptions'!$C$35</f>
        <v>6.5</v>
      </c>
      <c r="D38" s="23">
        <f t="shared" si="3"/>
        <v>6.25</v>
      </c>
      <c r="E38" s="23">
        <f>E37+'Data and Assumptions'!$C$35</f>
        <v>6.375</v>
      </c>
      <c r="F38" s="14">
        <f t="shared" si="0"/>
        <v>6.5</v>
      </c>
      <c r="G38" s="20">
        <f t="shared" si="9"/>
        <v>2.543057391599414E-2</v>
      </c>
      <c r="H38" s="20">
        <f t="shared" si="8"/>
        <v>7.9886027198045051E-3</v>
      </c>
      <c r="I38" s="17">
        <f t="shared" si="4"/>
        <v>0.84764045024598311</v>
      </c>
      <c r="J38" s="11">
        <f t="shared" ca="1" si="5"/>
        <v>0.98867301842712429</v>
      </c>
      <c r="K38" s="24">
        <f t="shared" ca="1" si="6"/>
        <v>0.98974079861465647</v>
      </c>
      <c r="L38" s="11">
        <f t="shared" ca="1" si="7"/>
        <v>7.9066460357145284E-3</v>
      </c>
      <c r="M38" s="11">
        <f t="shared" ca="1" si="1"/>
        <v>0.2095098106214057</v>
      </c>
      <c r="N38" s="25">
        <f t="shared" ca="1" si="2"/>
        <v>9.8833075446431605E-4</v>
      </c>
    </row>
    <row r="39" spans="2:14">
      <c r="B39">
        <v>27</v>
      </c>
      <c r="C39" s="23">
        <f>C38+'Data and Assumptions'!$C$35</f>
        <v>6.75</v>
      </c>
      <c r="D39" s="23">
        <f t="shared" si="3"/>
        <v>6.5</v>
      </c>
      <c r="E39" s="23">
        <f>E38+'Data and Assumptions'!$C$35</f>
        <v>6.625</v>
      </c>
      <c r="F39" s="14">
        <f t="shared" si="0"/>
        <v>6.75</v>
      </c>
      <c r="G39" s="20">
        <f t="shared" si="9"/>
        <v>2.5914212455606163E-2</v>
      </c>
      <c r="H39" s="20">
        <f t="shared" si="8"/>
        <v>8.1170544072490802E-3</v>
      </c>
      <c r="I39" s="17">
        <f t="shared" si="4"/>
        <v>0.83952339583873403</v>
      </c>
      <c r="J39" s="11">
        <f t="shared" ca="1" si="5"/>
        <v>0.98644106114748942</v>
      </c>
      <c r="K39" s="24">
        <f t="shared" ca="1" si="6"/>
        <v>0.98757306928111399</v>
      </c>
      <c r="L39" s="11">
        <f t="shared" ca="1" si="7"/>
        <v>8.0161843344887674E-3</v>
      </c>
      <c r="M39" s="11">
        <f t="shared" ca="1" si="1"/>
        <v>0.20703508736232615</v>
      </c>
      <c r="N39" s="25">
        <f t="shared" ca="1" si="2"/>
        <v>1.0020230418110959E-3</v>
      </c>
    </row>
    <row r="40" spans="2:14">
      <c r="B40">
        <v>28</v>
      </c>
      <c r="C40" s="23">
        <f>C39+'Data and Assumptions'!$C$35</f>
        <v>7</v>
      </c>
      <c r="D40" s="23">
        <f t="shared" si="3"/>
        <v>6.75</v>
      </c>
      <c r="E40" s="23">
        <f>E39+'Data and Assumptions'!$C$35</f>
        <v>6.875</v>
      </c>
      <c r="F40" s="14">
        <f t="shared" si="0"/>
        <v>7</v>
      </c>
      <c r="G40" s="20">
        <f>H65</f>
        <v>2.6397850995218186E-2</v>
      </c>
      <c r="H40" s="20">
        <f t="shared" si="8"/>
        <v>8.2403695823110024E-3</v>
      </c>
      <c r="I40" s="17">
        <f t="shared" si="4"/>
        <v>0.83128302625642303</v>
      </c>
      <c r="J40" s="11">
        <f t="shared" ca="1" si="5"/>
        <v>0.98408132337642384</v>
      </c>
      <c r="K40" s="24">
        <f t="shared" ca="1" si="6"/>
        <v>0.98527710711599403</v>
      </c>
      <c r="L40" s="11">
        <f t="shared" ca="1" si="7"/>
        <v>8.1190475036260167E-3</v>
      </c>
      <c r="M40" s="11">
        <f t="shared" ca="1" si="1"/>
        <v>0.20451252514469481</v>
      </c>
      <c r="N40" s="25">
        <f t="shared" ca="1" si="2"/>
        <v>1.0148809379532521E-3</v>
      </c>
    </row>
    <row r="41" spans="2:14">
      <c r="B41">
        <v>29</v>
      </c>
      <c r="C41" s="23">
        <f>C40+'Data and Assumptions'!$C$35</f>
        <v>7.25</v>
      </c>
      <c r="D41" s="23">
        <f t="shared" si="3"/>
        <v>7</v>
      </c>
      <c r="E41" s="23">
        <f>E40+'Data and Assumptions'!$C$35</f>
        <v>7.125</v>
      </c>
      <c r="F41" s="14">
        <f t="shared" si="0"/>
        <v>7.25</v>
      </c>
      <c r="G41" s="20">
        <f t="shared" ref="G41:G51" si="10">($G$52-$G$40)/($F$52-$F$40)*(F41-$F$40)+$G$40</f>
        <v>2.6610326950444931E-2</v>
      </c>
      <c r="H41" s="20">
        <f t="shared" si="8"/>
        <v>6.7391067818087791E-3</v>
      </c>
      <c r="I41" s="17">
        <f t="shared" si="4"/>
        <v>0.82454391947461425</v>
      </c>
      <c r="J41" s="11">
        <f t="shared" ca="1" si="5"/>
        <v>0.98157351300914131</v>
      </c>
      <c r="K41" s="24">
        <f t="shared" ca="1" si="6"/>
        <v>0.98284338185583253</v>
      </c>
      <c r="L41" s="11">
        <f t="shared" ca="1" si="7"/>
        <v>6.6234865001205167E-3</v>
      </c>
      <c r="M41" s="11">
        <f t="shared" ca="1" si="1"/>
        <v>0.20233761791725591</v>
      </c>
      <c r="N41" s="25">
        <f t="shared" ca="1" si="2"/>
        <v>8.2793581251506458E-4</v>
      </c>
    </row>
    <row r="42" spans="2:14">
      <c r="B42">
        <v>30</v>
      </c>
      <c r="C42" s="23">
        <f>C41+'Data and Assumptions'!$C$35</f>
        <v>7.5</v>
      </c>
      <c r="D42" s="23">
        <f t="shared" si="3"/>
        <v>7.25</v>
      </c>
      <c r="E42" s="23">
        <f>E41+'Data and Assumptions'!$C$35</f>
        <v>7.375</v>
      </c>
      <c r="F42" s="14">
        <f t="shared" si="0"/>
        <v>7.5</v>
      </c>
      <c r="G42" s="20">
        <f t="shared" si="10"/>
        <v>2.6822802905671676E-2</v>
      </c>
      <c r="H42" s="20">
        <f t="shared" si="8"/>
        <v>6.771356810282958E-3</v>
      </c>
      <c r="I42" s="17">
        <f t="shared" si="4"/>
        <v>0.81777256266433129</v>
      </c>
      <c r="J42" s="11">
        <f t="shared" ca="1" si="5"/>
        <v>0.978938507745856</v>
      </c>
      <c r="K42" s="24">
        <f t="shared" ca="1" si="6"/>
        <v>0.9802718446672597</v>
      </c>
      <c r="L42" s="11">
        <f t="shared" ca="1" si="7"/>
        <v>6.6377704313162868E-3</v>
      </c>
      <c r="M42" s="11">
        <f t="shared" ca="1" si="1"/>
        <v>0.20013726304253124</v>
      </c>
      <c r="N42" s="25">
        <f t="shared" ca="1" si="2"/>
        <v>8.2972130391453585E-4</v>
      </c>
    </row>
    <row r="43" spans="2:14">
      <c r="B43">
        <v>31</v>
      </c>
      <c r="C43" s="23">
        <f>C42+'Data and Assumptions'!$C$35</f>
        <v>7.75</v>
      </c>
      <c r="D43" s="23">
        <f t="shared" si="3"/>
        <v>7.5</v>
      </c>
      <c r="E43" s="23">
        <f>E42+'Data and Assumptions'!$C$35</f>
        <v>7.625</v>
      </c>
      <c r="F43" s="14">
        <f t="shared" si="0"/>
        <v>7.75</v>
      </c>
      <c r="G43" s="20">
        <f t="shared" si="10"/>
        <v>2.7035278860898421E-2</v>
      </c>
      <c r="H43" s="20">
        <f t="shared" si="8"/>
        <v>6.8019092269048231E-3</v>
      </c>
      <c r="I43" s="17">
        <f t="shared" si="4"/>
        <v>0.81097065343742647</v>
      </c>
      <c r="J43" s="11">
        <f t="shared" ca="1" si="5"/>
        <v>0.97617736711880643</v>
      </c>
      <c r="K43" s="24">
        <f t="shared" ca="1" si="6"/>
        <v>0.97757363622341553</v>
      </c>
      <c r="L43" s="11">
        <f t="shared" ca="1" si="7"/>
        <v>6.6493671362069491E-3</v>
      </c>
      <c r="M43" s="11">
        <f t="shared" ca="1" si="1"/>
        <v>0.19791279932079126</v>
      </c>
      <c r="N43" s="25">
        <f t="shared" ca="1" si="2"/>
        <v>8.3117089202586864E-4</v>
      </c>
    </row>
    <row r="44" spans="2:14">
      <c r="B44">
        <v>32</v>
      </c>
      <c r="C44" s="23">
        <f>C43+'Data and Assumptions'!$C$35</f>
        <v>8</v>
      </c>
      <c r="D44" s="23">
        <f t="shared" si="3"/>
        <v>7.75</v>
      </c>
      <c r="E44" s="23">
        <f>E43+'Data and Assumptions'!$C$35</f>
        <v>7.875</v>
      </c>
      <c r="F44" s="14">
        <f t="shared" si="0"/>
        <v>8</v>
      </c>
      <c r="G44" s="20">
        <f t="shared" si="10"/>
        <v>2.7247754816125166E-2</v>
      </c>
      <c r="H44" s="20">
        <f t="shared" si="8"/>
        <v>6.8307683653550111E-3</v>
      </c>
      <c r="I44" s="17">
        <f t="shared" si="4"/>
        <v>0.80413988507207146</v>
      </c>
      <c r="J44" s="11">
        <f t="shared" ca="1" si="5"/>
        <v>0.97329119930245467</v>
      </c>
      <c r="K44" s="24">
        <f t="shared" ca="1" si="6"/>
        <v>0.97474984046835744</v>
      </c>
      <c r="L44" s="11">
        <f t="shared" ca="1" si="7"/>
        <v>6.6582903744060997E-3</v>
      </c>
      <c r="M44" s="11">
        <f t="shared" ca="1" si="1"/>
        <v>0.19566556828718362</v>
      </c>
      <c r="N44" s="25">
        <f t="shared" ca="1" si="2"/>
        <v>8.3228629680076247E-4</v>
      </c>
    </row>
    <row r="45" spans="2:14">
      <c r="B45">
        <v>33</v>
      </c>
      <c r="C45" s="23">
        <f>C44+'Data and Assumptions'!$C$35</f>
        <v>8.25</v>
      </c>
      <c r="D45" s="23">
        <f t="shared" si="3"/>
        <v>8</v>
      </c>
      <c r="E45" s="23">
        <f>E44+'Data and Assumptions'!$C$35</f>
        <v>8.125</v>
      </c>
      <c r="F45" s="14">
        <f t="shared" si="0"/>
        <v>8.25</v>
      </c>
      <c r="G45" s="20">
        <f t="shared" si="10"/>
        <v>2.7460230771351912E-2</v>
      </c>
      <c r="H45" s="20">
        <f t="shared" si="8"/>
        <v>6.8579392397777328E-3</v>
      </c>
      <c r="I45" s="17">
        <f t="shared" si="4"/>
        <v>0.79728194583229373</v>
      </c>
      <c r="J45" s="11">
        <f t="shared" ca="1" si="5"/>
        <v>0.97040677414319154</v>
      </c>
      <c r="K45" s="24">
        <f t="shared" ca="1" si="6"/>
        <v>0.97186353977936557</v>
      </c>
      <c r="L45" s="11">
        <f t="shared" ca="1" si="7"/>
        <v>6.6649811051621988E-3</v>
      </c>
      <c r="M45" s="11">
        <f t="shared" ca="1" si="1"/>
        <v>0.19342195028443074</v>
      </c>
      <c r="N45" s="25">
        <f t="shared" ca="1" si="2"/>
        <v>8.3312263814527485E-4</v>
      </c>
    </row>
    <row r="46" spans="2:14">
      <c r="B46">
        <v>34</v>
      </c>
      <c r="C46" s="23">
        <f>C45+'Data and Assumptions'!$C$35</f>
        <v>8.5</v>
      </c>
      <c r="D46" s="23">
        <f t="shared" si="3"/>
        <v>8.25</v>
      </c>
      <c r="E46" s="23">
        <f>E45+'Data and Assumptions'!$C$35</f>
        <v>8.375</v>
      </c>
      <c r="F46" s="14">
        <f t="shared" si="0"/>
        <v>8.5</v>
      </c>
      <c r="G46" s="20">
        <f t="shared" si="10"/>
        <v>2.7672706726578657E-2</v>
      </c>
      <c r="H46" s="20">
        <f t="shared" si="8"/>
        <v>6.8834275364331177E-3</v>
      </c>
      <c r="I46" s="17">
        <f t="shared" si="4"/>
        <v>0.79039851829586061</v>
      </c>
      <c r="J46" s="11">
        <f t="shared" ca="1" si="5"/>
        <v>0.96740647603642238</v>
      </c>
      <c r="K46" s="24">
        <f t="shared" ca="1" si="6"/>
        <v>0.96892103962411991</v>
      </c>
      <c r="L46" s="11">
        <f t="shared" ca="1" si="7"/>
        <v>6.6694977647780707E-3</v>
      </c>
      <c r="M46" s="11">
        <f t="shared" ca="1" si="1"/>
        <v>0.19115916131225205</v>
      </c>
      <c r="N46" s="25">
        <f t="shared" ca="1" si="2"/>
        <v>8.3368722059725883E-4</v>
      </c>
    </row>
    <row r="47" spans="2:14">
      <c r="B47">
        <v>35</v>
      </c>
      <c r="C47" s="23">
        <f>C46+'Data and Assumptions'!$C$35</f>
        <v>8.75</v>
      </c>
      <c r="D47" s="23">
        <f t="shared" si="3"/>
        <v>8.5</v>
      </c>
      <c r="E47" s="23">
        <f>E46+'Data and Assumptions'!$C$35</f>
        <v>8.625</v>
      </c>
      <c r="F47" s="14">
        <f t="shared" si="0"/>
        <v>8.75</v>
      </c>
      <c r="G47" s="20">
        <f t="shared" si="10"/>
        <v>2.7885182681805398E-2</v>
      </c>
      <c r="H47" s="20">
        <f t="shared" si="8"/>
        <v>6.9072396049937312E-3</v>
      </c>
      <c r="I47" s="17">
        <f t="shared" si="4"/>
        <v>0.78349127869086688</v>
      </c>
      <c r="J47" s="11">
        <f t="shared" ca="1" si="5"/>
        <v>0.96429143370073944</v>
      </c>
      <c r="K47" s="24">
        <f t="shared" ca="1" si="6"/>
        <v>0.96586322575653127</v>
      </c>
      <c r="L47" s="11">
        <f t="shared" ca="1" si="7"/>
        <v>6.6714487259525142E-3</v>
      </c>
      <c r="M47" s="11">
        <f t="shared" ca="1" si="1"/>
        <v>0.18887848210521041</v>
      </c>
      <c r="N47" s="25">
        <f t="shared" ca="1" si="2"/>
        <v>8.3393109074406428E-4</v>
      </c>
    </row>
    <row r="48" spans="2:14">
      <c r="B48">
        <v>36</v>
      </c>
      <c r="C48" s="23">
        <f>C47+'Data and Assumptions'!$C$35</f>
        <v>9</v>
      </c>
      <c r="D48" s="23">
        <f t="shared" si="3"/>
        <v>8.75</v>
      </c>
      <c r="E48" s="23">
        <f>E47+'Data and Assumptions'!$C$35</f>
        <v>8.875</v>
      </c>
      <c r="F48" s="14">
        <f t="shared" si="0"/>
        <v>9</v>
      </c>
      <c r="G48" s="20">
        <f t="shared" si="10"/>
        <v>2.8097658637032143E-2</v>
      </c>
      <c r="H48" s="20">
        <f t="shared" si="8"/>
        <v>6.9293824494941481E-3</v>
      </c>
      <c r="I48" s="17">
        <f t="shared" si="4"/>
        <v>0.77656189624137273</v>
      </c>
      <c r="J48" s="11">
        <f t="shared" ca="1" si="5"/>
        <v>0.9610628164895193</v>
      </c>
      <c r="K48" s="24">
        <f t="shared" ca="1" si="6"/>
        <v>0.96269124730252675</v>
      </c>
      <c r="L48" s="11">
        <f t="shared" ca="1" si="7"/>
        <v>6.6708558333397599E-3</v>
      </c>
      <c r="M48" s="11">
        <f t="shared" ca="1" si="1"/>
        <v>0.18658119079504387</v>
      </c>
      <c r="N48" s="25">
        <f t="shared" ca="1" si="2"/>
        <v>8.3385697916746999E-4</v>
      </c>
    </row>
    <row r="49" spans="2:14">
      <c r="B49">
        <v>37</v>
      </c>
      <c r="C49" s="23">
        <f>C48+'Data and Assumptions'!$C$35</f>
        <v>9.25</v>
      </c>
      <c r="D49" s="23">
        <f t="shared" si="3"/>
        <v>9</v>
      </c>
      <c r="E49" s="23">
        <f>E48+'Data and Assumptions'!$C$35</f>
        <v>9.125</v>
      </c>
      <c r="F49" s="14">
        <f t="shared" si="0"/>
        <v>9.25</v>
      </c>
      <c r="G49" s="20">
        <f t="shared" si="10"/>
        <v>2.8310134592258888E-2</v>
      </c>
      <c r="H49" s="20">
        <f t="shared" si="8"/>
        <v>6.9498637189425727E-3</v>
      </c>
      <c r="I49" s="17">
        <f t="shared" si="4"/>
        <v>0.76961203252243016</v>
      </c>
      <c r="J49" s="11">
        <f t="shared" ca="1" si="5"/>
        <v>0.95791213534026542</v>
      </c>
      <c r="K49" s="24">
        <f t="shared" ca="1" si="6"/>
        <v>0.95950031903625199</v>
      </c>
      <c r="L49" s="11">
        <f t="shared" ca="1" si="7"/>
        <v>6.668396455583871E-3</v>
      </c>
      <c r="M49" s="11">
        <f t="shared" ca="1" si="1"/>
        <v>0.18430517636428073</v>
      </c>
      <c r="N49" s="25">
        <f t="shared" ca="1" si="2"/>
        <v>8.3354955694798388E-4</v>
      </c>
    </row>
    <row r="50" spans="2:14">
      <c r="B50">
        <v>38</v>
      </c>
      <c r="C50" s="23">
        <f>C49+'Data and Assumptions'!$C$35</f>
        <v>9.5</v>
      </c>
      <c r="D50" s="23">
        <f t="shared" si="3"/>
        <v>9.25</v>
      </c>
      <c r="E50" s="23">
        <f>E49+'Data and Assumptions'!$C$35</f>
        <v>9.375</v>
      </c>
      <c r="F50" s="14">
        <f t="shared" si="0"/>
        <v>9.5</v>
      </c>
      <c r="G50" s="20">
        <f t="shared" si="10"/>
        <v>2.8522610547485634E-2</v>
      </c>
      <c r="H50" s="20">
        <f t="shared" si="8"/>
        <v>6.9686916976074986E-3</v>
      </c>
      <c r="I50" s="17">
        <f t="shared" si="4"/>
        <v>0.76264334082482266</v>
      </c>
      <c r="J50" s="11">
        <f t="shared" ca="1" si="5"/>
        <v>0.9546592553831158</v>
      </c>
      <c r="K50" s="24">
        <f t="shared" ca="1" si="6"/>
        <v>0.95629840143492439</v>
      </c>
      <c r="L50" s="11">
        <f t="shared" ca="1" si="7"/>
        <v>6.6641487305148803E-3</v>
      </c>
      <c r="M50" s="11">
        <f t="shared" ca="1" si="1"/>
        <v>0.18201613096867925</v>
      </c>
      <c r="N50" s="25">
        <f t="shared" ca="1" si="2"/>
        <v>8.3301859131436004E-4</v>
      </c>
    </row>
    <row r="51" spans="2:14">
      <c r="B51">
        <v>39</v>
      </c>
      <c r="C51" s="23">
        <f>C50+'Data and Assumptions'!$C$35</f>
        <v>9.75</v>
      </c>
      <c r="D51" s="23">
        <f t="shared" si="3"/>
        <v>9.5</v>
      </c>
      <c r="E51" s="23">
        <f>E50+'Data and Assumptions'!$C$35</f>
        <v>9.625</v>
      </c>
      <c r="F51" s="14">
        <f t="shared" si="0"/>
        <v>9.75</v>
      </c>
      <c r="G51" s="20">
        <f t="shared" si="10"/>
        <v>2.8735086502712379E-2</v>
      </c>
      <c r="H51" s="20">
        <f t="shared" si="8"/>
        <v>6.9858752949836234E-3</v>
      </c>
      <c r="I51" s="17">
        <f t="shared" si="4"/>
        <v>0.75565746552983903</v>
      </c>
      <c r="J51" s="11">
        <f t="shared" ca="1" si="5"/>
        <v>0.95130528912092271</v>
      </c>
      <c r="K51" s="24">
        <f t="shared" ca="1" si="6"/>
        <v>0.95299483725757017</v>
      </c>
      <c r="L51" s="11">
        <f t="shared" ca="1" si="7"/>
        <v>6.6575030898445983E-3</v>
      </c>
      <c r="M51" s="11">
        <f t="shared" ca="1" si="1"/>
        <v>0.1797152359305618</v>
      </c>
      <c r="N51" s="25">
        <f t="shared" ca="1" si="2"/>
        <v>8.3218788623057479E-4</v>
      </c>
    </row>
    <row r="52" spans="2:14">
      <c r="B52">
        <v>40</v>
      </c>
      <c r="C52" s="23">
        <f>C51+'Data and Assumptions'!$C$35</f>
        <v>10</v>
      </c>
      <c r="D52" s="23">
        <f t="shared" si="3"/>
        <v>9.75</v>
      </c>
      <c r="E52" s="23">
        <f>E51+'Data and Assumptions'!$C$35</f>
        <v>9.875</v>
      </c>
      <c r="F52" s="14">
        <f t="shared" si="0"/>
        <v>10</v>
      </c>
      <c r="G52" s="20">
        <f>H66</f>
        <v>2.8947562457939124E-2</v>
      </c>
      <c r="H52" s="20">
        <f t="shared" si="8"/>
        <v>7.001424035454451E-3</v>
      </c>
      <c r="I52" s="17">
        <f t="shared" si="4"/>
        <v>0.74865604149438458</v>
      </c>
      <c r="J52" s="11">
        <f t="shared" ca="1" si="5"/>
        <v>0.94785138089293508</v>
      </c>
      <c r="K52" s="24">
        <f t="shared" ca="1" si="6"/>
        <v>0.94959075500551338</v>
      </c>
      <c r="L52" s="11">
        <f t="shared" ca="1" si="7"/>
        <v>6.6484875359409407E-3</v>
      </c>
      <c r="M52" s="11">
        <f t="shared" ca="1" si="1"/>
        <v>0.17740366568607274</v>
      </c>
      <c r="N52" s="25">
        <f t="shared" ca="1" si="2"/>
        <v>8.3106094199261759E-4</v>
      </c>
    </row>
    <row r="53" spans="2:14">
      <c r="C53" s="23"/>
      <c r="D53" s="23"/>
      <c r="E53" s="23"/>
    </row>
    <row r="54" spans="2:14">
      <c r="C54" s="14"/>
      <c r="D54" s="18"/>
      <c r="E54" s="17"/>
    </row>
    <row r="55" spans="2:14">
      <c r="C55" s="14"/>
      <c r="D55" s="18"/>
      <c r="E55" s="17"/>
    </row>
    <row r="56" spans="2:14">
      <c r="C56" s="14"/>
      <c r="D56" s="18"/>
      <c r="F56" s="17"/>
    </row>
    <row r="57" spans="2:14">
      <c r="C57" s="14"/>
      <c r="D57" t="s">
        <v>67</v>
      </c>
      <c r="E57" s="17" t="s">
        <v>43</v>
      </c>
      <c r="F57" s="17" t="s">
        <v>43</v>
      </c>
      <c r="G57" s="17"/>
    </row>
    <row r="58" spans="2:14">
      <c r="C58" s="14" t="str">
        <f>'Data and Assumptions'!D19</f>
        <v>Tenor</v>
      </c>
      <c r="D58" t="s">
        <v>24</v>
      </c>
      <c r="E58" s="18" t="s">
        <v>45</v>
      </c>
      <c r="F58" t="s">
        <v>44</v>
      </c>
      <c r="G58" t="s">
        <v>47</v>
      </c>
      <c r="H58" t="s">
        <v>46</v>
      </c>
    </row>
    <row r="59" spans="2:14">
      <c r="C59" s="14">
        <f>'Data and Assumptions'!D20</f>
        <v>0.5</v>
      </c>
      <c r="D59" s="27">
        <f>'Data and Assumptions'!F20</f>
        <v>9.1000000000000004E-3</v>
      </c>
      <c r="E59" s="11">
        <f ca="1">(1-'Data and Assumptions'!$E$10)*SUM($L$13:L14)</f>
        <v>4.5407628752141029E-3</v>
      </c>
      <c r="F59" s="11">
        <f ca="1">(SUM($M$13:M14)-SUM($N$13:N14))*D59</f>
        <v>4.5150509299635823E-3</v>
      </c>
      <c r="G59" s="11">
        <f t="shared" ref="G59:G65" ca="1" si="11">(E59-F59)*(E59-F59)*1000000</f>
        <v>6.6110412856576505E-4</v>
      </c>
      <c r="H59" s="20">
        <v>1.6572590201820028E-2</v>
      </c>
    </row>
    <row r="60" spans="2:14">
      <c r="C60" s="14">
        <f>'Data and Assumptions'!D21</f>
        <v>1</v>
      </c>
      <c r="D60" s="27">
        <f>'Data and Assumptions'!F21</f>
        <v>8.2000000000000007E-3</v>
      </c>
      <c r="E60" s="11">
        <f ca="1">(1-'Data and Assumptions'!$E$10)*SUM($L$13:L16)</f>
        <v>8.0812349823197929E-3</v>
      </c>
      <c r="F60" s="11">
        <f ca="1">(SUM($M$13:M16)-SUM($N$13:N16))*D60</f>
        <v>8.1088167796934726E-3</v>
      </c>
      <c r="G60" s="11">
        <f t="shared" ca="1" si="11"/>
        <v>7.6075554636272536E-4</v>
      </c>
      <c r="H60" s="20">
        <v>1.4795245175440466E-2</v>
      </c>
    </row>
    <row r="61" spans="2:14">
      <c r="C61" s="14">
        <f>'Data and Assumptions'!D22</f>
        <v>2</v>
      </c>
      <c r="D61" s="27">
        <f>'Data and Assumptions'!F22</f>
        <v>1.0699999999999999E-2</v>
      </c>
      <c r="E61" s="11">
        <f ca="1">(1-'Data and Assumptions'!$E$10)*SUM($L$13:L20)</f>
        <v>2.098249875350644E-2</v>
      </c>
      <c r="F61" s="11">
        <f ca="1">(SUM($M$13:M20)-SUM($N$13:N20))*D61</f>
        <v>2.0957070667410885E-2</v>
      </c>
      <c r="G61" s="11">
        <f t="shared" ca="1" si="11"/>
        <v>6.4658756248297015E-4</v>
      </c>
      <c r="H61" s="20">
        <v>1.9428112734049114E-2</v>
      </c>
    </row>
    <row r="62" spans="2:14">
      <c r="C62" s="14">
        <f>'Data and Assumptions'!D23</f>
        <v>3</v>
      </c>
      <c r="D62" s="27">
        <f>'Data and Assumptions'!F23</f>
        <v>1.06E-2</v>
      </c>
      <c r="E62" s="11">
        <f ca="1">(1-'Data and Assumptions'!$E$10)*SUM($L$13:L24)</f>
        <v>3.079509678767639E-2</v>
      </c>
      <c r="F62" s="11">
        <f ca="1">(SUM($M$13:M24)-SUM($N$13:N24))*D62</f>
        <v>3.0814748876277907E-2</v>
      </c>
      <c r="G62" s="11">
        <f t="shared" ca="1" si="11"/>
        <v>3.8620458640187277E-4</v>
      </c>
      <c r="H62" s="20">
        <v>1.9192788390934377E-2</v>
      </c>
    </row>
    <row r="63" spans="2:14">
      <c r="C63" s="14">
        <f>'Data and Assumptions'!D24</f>
        <v>4</v>
      </c>
      <c r="D63" s="27">
        <f>'Data and Assumptions'!F24</f>
        <v>1.21E-2</v>
      </c>
      <c r="E63" s="11">
        <f ca="1">(1-'Data and Assumptions'!$E$10)*SUM($L$13:L28)</f>
        <v>4.6365141372542863E-2</v>
      </c>
      <c r="F63" s="11">
        <f ca="1">(SUM($M$13:M28)-SUM($N$13:N28))*D63</f>
        <v>4.6345532659003791E-2</v>
      </c>
      <c r="G63" s="11">
        <f t="shared" ca="1" si="11"/>
        <v>3.8450164665740117E-4</v>
      </c>
      <c r="H63" s="20">
        <v>2.2006044687488978E-2</v>
      </c>
    </row>
    <row r="64" spans="2:14">
      <c r="C64" s="14">
        <f>'Data and Assumptions'!D25</f>
        <v>5</v>
      </c>
      <c r="D64" s="27">
        <f>'Data and Assumptions'!F25</f>
        <v>1.24E-2</v>
      </c>
      <c r="E64" s="11">
        <f ca="1">(1-'Data and Assumptions'!$E$10)*SUM($L$13:L32)</f>
        <v>5.8607382584001021E-2</v>
      </c>
      <c r="F64" s="11">
        <f ca="1">(SUM($M$13:M32)-SUM($N$13:N32))*D64</f>
        <v>5.8635935990100176E-2</v>
      </c>
      <c r="G64" s="11">
        <f t="shared" ca="1" si="11"/>
        <v>8.1529699986325683E-4</v>
      </c>
      <c r="H64" s="20">
        <v>2.2528742678322E-2</v>
      </c>
    </row>
    <row r="65" spans="3:8">
      <c r="C65" s="14">
        <f>'Data and Assumptions'!D26</f>
        <v>7</v>
      </c>
      <c r="D65" s="27">
        <f>'Data and Assumptions'!F26</f>
        <v>1.44E-2</v>
      </c>
      <c r="E65" s="11">
        <f ca="1">(1-'Data and Assumptions'!$E$10)*SUM($L$13:L40)</f>
        <v>9.2540323001775351E-2</v>
      </c>
      <c r="F65" s="11">
        <f ca="1">(SUM($M$13:M40)-SUM($N$13:N40))*D65</f>
        <v>9.2516105382745809E-2</v>
      </c>
      <c r="G65" s="11">
        <f t="shared" ca="1" si="11"/>
        <v>5.8649307146007809E-4</v>
      </c>
      <c r="H65" s="20">
        <v>2.6397850995218186E-2</v>
      </c>
    </row>
    <row r="66" spans="3:8">
      <c r="C66" s="14">
        <f>'Data and Assumptions'!D27</f>
        <v>10</v>
      </c>
      <c r="D66" s="27">
        <f>'Data and Assumptions'!F27</f>
        <v>1.5699999999999999E-2</v>
      </c>
      <c r="E66" s="11">
        <f ca="1">(1-'Data and Assumptions'!$E$10)*SUM($L$13:L52)</f>
        <v>0.13647665152751703</v>
      </c>
      <c r="F66" s="11">
        <f ca="1">(SUM($M$13:M52)-SUM($N$13:N52))*D66</f>
        <v>0.13650016857637601</v>
      </c>
      <c r="G66" s="11">
        <f ca="1">(E66-F66)*(E66-F66)*1000000</f>
        <v>5.5305158703532794E-4</v>
      </c>
      <c r="H66" s="20">
        <v>2.8947562457939124E-2</v>
      </c>
    </row>
    <row r="67" spans="3:8">
      <c r="C67" s="14"/>
      <c r="G67" s="19"/>
    </row>
    <row r="68" spans="3:8">
      <c r="C68" s="14"/>
      <c r="D68" s="18"/>
      <c r="E68" s="11"/>
      <c r="F68" s="11"/>
      <c r="G68" s="11"/>
      <c r="H68" s="19"/>
    </row>
    <row r="69" spans="3:8">
      <c r="C69" s="14"/>
      <c r="D69" s="18"/>
      <c r="E69" s="11"/>
      <c r="F69" s="11"/>
      <c r="G69" s="11"/>
      <c r="H69" s="19"/>
    </row>
    <row r="70" spans="3:8">
      <c r="C70" s="14"/>
      <c r="D70" s="18"/>
      <c r="E70" s="17"/>
    </row>
    <row r="71" spans="3:8">
      <c r="C71" s="14"/>
      <c r="D71" s="18"/>
      <c r="E71" s="17"/>
    </row>
    <row r="72" spans="3:8">
      <c r="C72" s="14"/>
      <c r="D72" s="18"/>
      <c r="E72" s="17"/>
    </row>
    <row r="73" spans="3:8">
      <c r="C73" s="14"/>
      <c r="D73" s="18"/>
      <c r="E73" s="17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C8:G73"/>
  <sheetViews>
    <sheetView showGridLines="0" workbookViewId="0">
      <selection activeCell="F13" sqref="F13"/>
    </sheetView>
  </sheetViews>
  <sheetFormatPr baseColWidth="10" defaultColWidth="8.83203125" defaultRowHeight="15" x14ac:dyDescent="0"/>
  <cols>
    <col min="2" max="2" width="18.1640625" bestFit="1" customWidth="1"/>
    <col min="3" max="3" width="9" bestFit="1" customWidth="1"/>
    <col min="4" max="4" width="9.83203125" customWidth="1"/>
    <col min="5" max="5" width="12.5" customWidth="1"/>
    <col min="6" max="6" width="10.33203125" bestFit="1" customWidth="1"/>
    <col min="7" max="7" width="10.83203125" bestFit="1" customWidth="1"/>
    <col min="8" max="8" width="11.83203125" customWidth="1"/>
    <col min="9" max="9" width="12.83203125" bestFit="1" customWidth="1"/>
    <col min="10" max="11" width="9.6640625" bestFit="1" customWidth="1"/>
  </cols>
  <sheetData>
    <row r="8" spans="3:6" ht="30">
      <c r="C8" s="15"/>
    </row>
    <row r="10" spans="3:6">
      <c r="E10" s="19"/>
    </row>
    <row r="12" spans="3:6">
      <c r="C12" t="s">
        <v>33</v>
      </c>
      <c r="D12" s="20" t="s">
        <v>40</v>
      </c>
      <c r="E12" s="21" t="s">
        <v>48</v>
      </c>
      <c r="F12" t="s">
        <v>49</v>
      </c>
    </row>
    <row r="13" spans="3:6">
      <c r="C13" s="14">
        <v>0.25</v>
      </c>
      <c r="D13" s="20">
        <f>'Simpel Model'!D13</f>
        <v>1.6545454545454544E-2</v>
      </c>
      <c r="E13" s="21">
        <f>'Bootstrap Model'!G13</f>
        <v>1.6572590201820028E-2</v>
      </c>
      <c r="F13" s="22">
        <f>(D13-E13)*10000</f>
        <v>-0.27135656365483846</v>
      </c>
    </row>
    <row r="14" spans="3:6">
      <c r="C14" s="14">
        <f>C13+0.25</f>
        <v>0.5</v>
      </c>
      <c r="D14" s="20">
        <f>'Simpel Model'!D13</f>
        <v>1.6545454545454544E-2</v>
      </c>
      <c r="E14" s="21">
        <f>'Bootstrap Model'!G14</f>
        <v>1.6572590201820028E-2</v>
      </c>
      <c r="F14" s="22">
        <f t="shared" ref="F14:F52" si="0">(D14-E14)*10000</f>
        <v>-0.27135656365483846</v>
      </c>
    </row>
    <row r="15" spans="3:6">
      <c r="C15" s="14">
        <f t="shared" ref="C15:C52" si="1">C14+0.25</f>
        <v>0.75</v>
      </c>
      <c r="D15" s="20">
        <f>(D14+D16)/2</f>
        <v>1.5727272727272725E-2</v>
      </c>
      <c r="E15" s="21">
        <f>'Bootstrap Model'!G15</f>
        <v>1.5683917688630249E-2</v>
      </c>
      <c r="F15" s="22">
        <f t="shared" si="0"/>
        <v>0.43355038642476501</v>
      </c>
    </row>
    <row r="16" spans="3:6">
      <c r="C16" s="14">
        <f t="shared" si="1"/>
        <v>1</v>
      </c>
      <c r="D16" s="20">
        <f>'Simpel Model'!D14</f>
        <v>1.4909090909090908E-2</v>
      </c>
      <c r="E16" s="21">
        <f>'Bootstrap Model'!G16</f>
        <v>1.4795245175440466E-2</v>
      </c>
      <c r="F16" s="22">
        <f t="shared" si="0"/>
        <v>1.1384573365044206</v>
      </c>
    </row>
    <row r="17" spans="3:7">
      <c r="C17" s="14">
        <f t="shared" si="1"/>
        <v>1.25</v>
      </c>
      <c r="D17" s="20">
        <f>($D$20-$D$16)/($C$20-$C$16)*(C17-$C$16)+$D$16</f>
        <v>1.6045454545454543E-2</v>
      </c>
      <c r="E17" s="21">
        <f>'Bootstrap Model'!G17</f>
        <v>1.5953462065092627E-2</v>
      </c>
      <c r="F17" s="22">
        <f t="shared" si="0"/>
        <v>0.91992480361915985</v>
      </c>
      <c r="G17" s="12"/>
    </row>
    <row r="18" spans="3:7">
      <c r="C18" s="14">
        <f t="shared" si="1"/>
        <v>1.5</v>
      </c>
      <c r="D18" s="20">
        <f>($D$20-$D$16)/($C$20-$C$16)*(C18-$C$16)+$D$16</f>
        <v>1.718181818181818E-2</v>
      </c>
      <c r="E18" s="21">
        <f>'Bootstrap Model'!G18</f>
        <v>1.7111678954744788E-2</v>
      </c>
      <c r="F18" s="22">
        <f t="shared" si="0"/>
        <v>0.70139227073391652</v>
      </c>
    </row>
    <row r="19" spans="3:7">
      <c r="C19" s="14">
        <f t="shared" si="1"/>
        <v>1.75</v>
      </c>
      <c r="D19" s="20">
        <f>($D$20-$D$16)/($C$20-$C$16)*(C19-$C$16)+$D$16</f>
        <v>1.8318181818181817E-2</v>
      </c>
      <c r="E19" s="21">
        <f>'Bootstrap Model'!G19</f>
        <v>1.8269895844396953E-2</v>
      </c>
      <c r="F19" s="22">
        <f t="shared" si="0"/>
        <v>0.4828597378486385</v>
      </c>
    </row>
    <row r="20" spans="3:7">
      <c r="C20" s="14">
        <f t="shared" si="1"/>
        <v>2</v>
      </c>
      <c r="D20" s="21">
        <f>'Simpel Model'!D15</f>
        <v>1.9454545454545454E-2</v>
      </c>
      <c r="E20" s="21">
        <f>'Bootstrap Model'!G20</f>
        <v>1.9428112734049114E-2</v>
      </c>
      <c r="F20" s="22">
        <f t="shared" si="0"/>
        <v>0.26432720496339518</v>
      </c>
    </row>
    <row r="21" spans="3:7">
      <c r="C21" s="14">
        <f t="shared" si="1"/>
        <v>2.25</v>
      </c>
      <c r="D21" s="20">
        <f>($D$24-$D$20)/($C$24-$C$20)*(C21-$C$20)+$D$20</f>
        <v>1.9409090909090907E-2</v>
      </c>
      <c r="E21" s="21">
        <f>'Bootstrap Model'!G21</f>
        <v>1.9369281648270429E-2</v>
      </c>
      <c r="F21" s="22">
        <f t="shared" si="0"/>
        <v>0.39809260820478087</v>
      </c>
    </row>
    <row r="22" spans="3:7">
      <c r="C22" s="14">
        <f t="shared" si="1"/>
        <v>2.5</v>
      </c>
      <c r="D22" s="20">
        <f>($D$24-$D$20)/($C$24-$C$20)*(C22-$C$20)+$D$20</f>
        <v>1.9363636363636361E-2</v>
      </c>
      <c r="E22" s="21">
        <f>'Bootstrap Model'!G22</f>
        <v>1.9310450562491747E-2</v>
      </c>
      <c r="F22" s="22">
        <f t="shared" si="0"/>
        <v>0.53185801144613187</v>
      </c>
    </row>
    <row r="23" spans="3:7">
      <c r="C23" s="14">
        <f t="shared" si="1"/>
        <v>2.75</v>
      </c>
      <c r="D23" s="20">
        <f>($D$24-$D$20)/($C$24-$C$20)*(C23-$C$20)+$D$20</f>
        <v>1.9318181818181818E-2</v>
      </c>
      <c r="E23" s="21">
        <f>'Bootstrap Model'!G23</f>
        <v>1.9251619476713062E-2</v>
      </c>
      <c r="F23" s="22">
        <f t="shared" si="0"/>
        <v>0.66562341468755226</v>
      </c>
    </row>
    <row r="24" spans="3:7">
      <c r="C24" s="14">
        <f t="shared" si="1"/>
        <v>3</v>
      </c>
      <c r="D24" s="21">
        <f>'Simpel Model'!D16</f>
        <v>1.9272727272727271E-2</v>
      </c>
      <c r="E24" s="21">
        <f>'Bootstrap Model'!G24</f>
        <v>1.9192788390934377E-2</v>
      </c>
      <c r="F24" s="22">
        <f t="shared" si="0"/>
        <v>0.7993888179289379</v>
      </c>
    </row>
    <row r="25" spans="3:7">
      <c r="C25" s="14">
        <f t="shared" si="1"/>
        <v>3.25</v>
      </c>
      <c r="D25" s="20">
        <f>($D$28-$D$24)/($C$28-$C$24)*(C25-$C$24)+$D$24</f>
        <v>1.9954545454545454E-2</v>
      </c>
      <c r="E25" s="21">
        <f>'Bootstrap Model'!G25</f>
        <v>1.9896102465073028E-2</v>
      </c>
      <c r="F25" s="22">
        <f t="shared" si="0"/>
        <v>0.58442989472426432</v>
      </c>
    </row>
    <row r="26" spans="3:7">
      <c r="C26" s="14">
        <f t="shared" si="1"/>
        <v>3.5</v>
      </c>
      <c r="D26" s="20">
        <f>($D$28-$D$24)/($C$28-$C$24)*(C26-$C$24)+$D$24</f>
        <v>2.0636363636363633E-2</v>
      </c>
      <c r="E26" s="21">
        <f>'Bootstrap Model'!G26</f>
        <v>2.0599416539211678E-2</v>
      </c>
      <c r="F26" s="22">
        <f t="shared" si="0"/>
        <v>0.36947097151955599</v>
      </c>
    </row>
    <row r="27" spans="3:7">
      <c r="C27" s="14">
        <f t="shared" si="1"/>
        <v>3.75</v>
      </c>
      <c r="D27" s="20">
        <f>($D$28-$D$24)/($C$28-$C$24)*(C27-$C$24)+$D$24</f>
        <v>2.1318181818181816E-2</v>
      </c>
      <c r="E27" s="21">
        <f>'Bootstrap Model'!G27</f>
        <v>2.1302730613350328E-2</v>
      </c>
      <c r="F27" s="22">
        <f t="shared" si="0"/>
        <v>0.15451204831488236</v>
      </c>
    </row>
    <row r="28" spans="3:7">
      <c r="C28" s="14">
        <f t="shared" si="1"/>
        <v>4</v>
      </c>
      <c r="D28" s="21">
        <f>'Simpel Model'!D17</f>
        <v>2.1999999999999999E-2</v>
      </c>
      <c r="E28" s="21">
        <f>'Bootstrap Model'!G28</f>
        <v>2.2006044687488978E-2</v>
      </c>
      <c r="F28" s="22">
        <f t="shared" si="0"/>
        <v>-6.044687488979128E-2</v>
      </c>
    </row>
    <row r="29" spans="3:7">
      <c r="C29" s="14">
        <f t="shared" si="1"/>
        <v>4.25</v>
      </c>
      <c r="D29" s="20">
        <f>($D$32-$D$28)/($C$32-$C$28)*(C29-$C$28)+$D$28</f>
        <v>2.2136363636363635E-2</v>
      </c>
      <c r="E29" s="21">
        <f>'Bootstrap Model'!G29</f>
        <v>2.2136719185197232E-2</v>
      </c>
      <c r="F29" s="22">
        <f t="shared" si="0"/>
        <v>-3.5554883359711908E-3</v>
      </c>
    </row>
    <row r="30" spans="3:7">
      <c r="C30" s="14">
        <f t="shared" si="1"/>
        <v>4.5</v>
      </c>
      <c r="D30" s="20">
        <f>($D$32-$D$28)/($C$32-$C$28)*(C30-$C$28)+$D$28</f>
        <v>2.227272727272727E-2</v>
      </c>
      <c r="E30" s="21">
        <f>'Bootstrap Model'!G30</f>
        <v>2.2267393682905489E-2</v>
      </c>
      <c r="F30" s="22">
        <f t="shared" si="0"/>
        <v>5.3335898217814204E-2</v>
      </c>
    </row>
    <row r="31" spans="3:7">
      <c r="C31" s="14">
        <f t="shared" si="1"/>
        <v>4.75</v>
      </c>
      <c r="D31" s="20">
        <f>($D$32-$D$28)/($C$32-$C$28)*(C31-$C$28)+$D$28</f>
        <v>2.2409090909090906E-2</v>
      </c>
      <c r="E31" s="21">
        <f>'Bootstrap Model'!G31</f>
        <v>2.2398068180613746E-2</v>
      </c>
      <c r="F31" s="22">
        <f t="shared" si="0"/>
        <v>0.1102272847715996</v>
      </c>
    </row>
    <row r="32" spans="3:7">
      <c r="C32" s="14">
        <f t="shared" si="1"/>
        <v>5</v>
      </c>
      <c r="D32" s="21">
        <f>'Simpel Model'!D18</f>
        <v>2.2545454545454542E-2</v>
      </c>
      <c r="E32" s="21">
        <f>'Bootstrap Model'!G32</f>
        <v>2.2528742678322E-2</v>
      </c>
      <c r="F32" s="22">
        <f t="shared" si="0"/>
        <v>0.16711867132541969</v>
      </c>
    </row>
    <row r="33" spans="3:6">
      <c r="C33" s="14">
        <f t="shared" si="1"/>
        <v>5.25</v>
      </c>
      <c r="D33" s="20">
        <f t="shared" ref="D33:D39" si="2">($D$40-$D$32)/($C$40-$C$32)*(C33-$C$32)+$D$32</f>
        <v>2.2999999999999996E-2</v>
      </c>
      <c r="E33" s="21">
        <f>'Bootstrap Model'!G33</f>
        <v>2.3012381217934023E-2</v>
      </c>
      <c r="F33" s="22">
        <f t="shared" si="0"/>
        <v>-0.12381217934027272</v>
      </c>
    </row>
    <row r="34" spans="3:6">
      <c r="C34" s="14">
        <f t="shared" si="1"/>
        <v>5.5</v>
      </c>
      <c r="D34" s="20">
        <f t="shared" si="2"/>
        <v>2.345454545454545E-2</v>
      </c>
      <c r="E34" s="21">
        <f>'Bootstrap Model'!G34</f>
        <v>2.3496019757546047E-2</v>
      </c>
      <c r="F34" s="22">
        <f t="shared" si="0"/>
        <v>-0.41474303000596513</v>
      </c>
    </row>
    <row r="35" spans="3:6">
      <c r="C35" s="14">
        <f>C34+0.25</f>
        <v>5.75</v>
      </c>
      <c r="D35" s="20">
        <f t="shared" si="2"/>
        <v>2.3909090909090904E-2</v>
      </c>
      <c r="E35" s="21">
        <f>'Bootstrap Model'!G35</f>
        <v>2.397965829715807E-2</v>
      </c>
      <c r="F35" s="22">
        <f t="shared" si="0"/>
        <v>-0.70567388067165759</v>
      </c>
    </row>
    <row r="36" spans="3:6">
      <c r="C36" s="14">
        <f t="shared" si="1"/>
        <v>6</v>
      </c>
      <c r="D36" s="20">
        <f t="shared" si="2"/>
        <v>2.4363636363636358E-2</v>
      </c>
      <c r="E36" s="21">
        <f>'Bootstrap Model'!G36</f>
        <v>2.4463296836770093E-2</v>
      </c>
      <c r="F36" s="22">
        <f>(D36-E36)*10000</f>
        <v>-0.99660473133734995</v>
      </c>
    </row>
    <row r="37" spans="3:6">
      <c r="C37" s="14">
        <f t="shared" si="1"/>
        <v>6.25</v>
      </c>
      <c r="D37" s="20">
        <f t="shared" si="2"/>
        <v>2.4818181818181816E-2</v>
      </c>
      <c r="E37" s="21">
        <f>'Bootstrap Model'!G37</f>
        <v>2.4946935376382116E-2</v>
      </c>
      <c r="F37" s="22">
        <f t="shared" si="0"/>
        <v>-1.2875355820030077</v>
      </c>
    </row>
    <row r="38" spans="3:6">
      <c r="C38" s="14">
        <f t="shared" si="1"/>
        <v>6.5</v>
      </c>
      <c r="D38" s="20">
        <f t="shared" si="2"/>
        <v>2.527272727272727E-2</v>
      </c>
      <c r="E38" s="21">
        <f>'Bootstrap Model'!G38</f>
        <v>2.543057391599414E-2</v>
      </c>
      <c r="F38" s="22">
        <f t="shared" si="0"/>
        <v>-1.5784664326687001</v>
      </c>
    </row>
    <row r="39" spans="3:6">
      <c r="C39" s="14">
        <f t="shared" si="1"/>
        <v>6.75</v>
      </c>
      <c r="D39" s="20">
        <f t="shared" si="2"/>
        <v>2.5727272727272724E-2</v>
      </c>
      <c r="E39" s="21">
        <f>'Bootstrap Model'!G39</f>
        <v>2.5914212455606163E-2</v>
      </c>
      <c r="F39" s="22">
        <f t="shared" si="0"/>
        <v>-1.8693972833343926</v>
      </c>
    </row>
    <row r="40" spans="3:6">
      <c r="C40" s="14">
        <f t="shared" si="1"/>
        <v>7</v>
      </c>
      <c r="D40" s="20">
        <f>'Simpel Model'!D19</f>
        <v>2.6181818181818178E-2</v>
      </c>
      <c r="E40" s="21">
        <f>'Bootstrap Model'!G40</f>
        <v>2.6397850995218186E-2</v>
      </c>
      <c r="F40" s="22">
        <f t="shared" si="0"/>
        <v>-2.1603281340000851</v>
      </c>
    </row>
    <row r="41" spans="3:6">
      <c r="C41" s="14">
        <f t="shared" si="1"/>
        <v>7.25</v>
      </c>
      <c r="D41" s="20">
        <f t="shared" ref="D41:D51" si="3">($D$52-$D$40)/($C$52-$C$40)*(C41-$C$40)+$D$40</f>
        <v>2.6378787878787873E-2</v>
      </c>
      <c r="E41" s="21">
        <f>'Bootstrap Model'!G41</f>
        <v>2.6610326950444931E-2</v>
      </c>
      <c r="F41" s="22">
        <f t="shared" si="0"/>
        <v>-2.3153907165705814</v>
      </c>
    </row>
    <row r="42" spans="3:6">
      <c r="C42" s="14">
        <f t="shared" si="1"/>
        <v>7.5</v>
      </c>
      <c r="D42" s="20">
        <f t="shared" si="3"/>
        <v>2.6575757575757572E-2</v>
      </c>
      <c r="E42" s="21">
        <f>'Bootstrap Model'!G42</f>
        <v>2.6822802905671676E-2</v>
      </c>
      <c r="F42" s="22">
        <f t="shared" si="0"/>
        <v>-2.4704532991410426</v>
      </c>
    </row>
    <row r="43" spans="3:6">
      <c r="C43" s="14">
        <f t="shared" si="1"/>
        <v>7.75</v>
      </c>
      <c r="D43" s="20">
        <f t="shared" si="3"/>
        <v>2.6772727272727267E-2</v>
      </c>
      <c r="E43" s="21">
        <f>'Bootstrap Model'!G43</f>
        <v>2.7035278860898421E-2</v>
      </c>
      <c r="F43" s="22">
        <f t="shared" si="0"/>
        <v>-2.6255158817115389</v>
      </c>
    </row>
    <row r="44" spans="3:6">
      <c r="C44" s="14">
        <f t="shared" si="1"/>
        <v>8</v>
      </c>
      <c r="D44" s="20">
        <f t="shared" si="3"/>
        <v>2.6969696969696966E-2</v>
      </c>
      <c r="E44" s="21">
        <f>'Bootstrap Model'!G44</f>
        <v>2.7247754816125166E-2</v>
      </c>
      <c r="F44" s="22">
        <f t="shared" si="0"/>
        <v>-2.7805784642820006</v>
      </c>
    </row>
    <row r="45" spans="3:6">
      <c r="C45" s="14">
        <f t="shared" si="1"/>
        <v>8.25</v>
      </c>
      <c r="D45" s="20">
        <f t="shared" si="3"/>
        <v>2.7166666666666662E-2</v>
      </c>
      <c r="E45" s="21">
        <f>'Bootstrap Model'!G45</f>
        <v>2.7460230771351912E-2</v>
      </c>
      <c r="F45" s="22">
        <f t="shared" si="0"/>
        <v>-2.9356410468524969</v>
      </c>
    </row>
    <row r="46" spans="3:6">
      <c r="C46" s="14">
        <f t="shared" si="1"/>
        <v>8.5</v>
      </c>
      <c r="D46" s="20">
        <f t="shared" si="3"/>
        <v>2.7363636363636361E-2</v>
      </c>
      <c r="E46" s="21">
        <f>'Bootstrap Model'!G46</f>
        <v>2.7672706726578657E-2</v>
      </c>
      <c r="F46" s="22">
        <f t="shared" si="0"/>
        <v>-3.0907036294229586</v>
      </c>
    </row>
    <row r="47" spans="3:6">
      <c r="C47" s="14">
        <f t="shared" si="1"/>
        <v>8.75</v>
      </c>
      <c r="D47" s="20">
        <f t="shared" si="3"/>
        <v>2.7560606060606056E-2</v>
      </c>
      <c r="E47" s="21">
        <f>'Bootstrap Model'!G47</f>
        <v>2.7885182681805398E-2</v>
      </c>
      <c r="F47" s="22">
        <f t="shared" si="0"/>
        <v>-3.2457662119934199</v>
      </c>
    </row>
    <row r="48" spans="3:6">
      <c r="C48" s="14">
        <f t="shared" si="1"/>
        <v>9</v>
      </c>
      <c r="D48" s="20">
        <f t="shared" si="3"/>
        <v>2.7757575757575752E-2</v>
      </c>
      <c r="E48" s="21">
        <f>'Bootstrap Model'!G48</f>
        <v>2.8097658637032143E-2</v>
      </c>
      <c r="F48" s="22">
        <f t="shared" si="0"/>
        <v>-3.4008287945639162</v>
      </c>
    </row>
    <row r="49" spans="3:6">
      <c r="C49" s="14">
        <f t="shared" si="1"/>
        <v>9.25</v>
      </c>
      <c r="D49" s="20">
        <f t="shared" si="3"/>
        <v>2.7954545454545451E-2</v>
      </c>
      <c r="E49" s="21">
        <f>'Bootstrap Model'!G49</f>
        <v>2.8310134592258888E-2</v>
      </c>
      <c r="F49" s="22">
        <f t="shared" si="0"/>
        <v>-3.5558913771343779</v>
      </c>
    </row>
    <row r="50" spans="3:6">
      <c r="C50" s="14">
        <f t="shared" si="1"/>
        <v>9.5</v>
      </c>
      <c r="D50" s="20">
        <f t="shared" si="3"/>
        <v>2.8151515151515146E-2</v>
      </c>
      <c r="E50" s="21">
        <f>'Bootstrap Model'!G50</f>
        <v>2.8522610547485634E-2</v>
      </c>
      <c r="F50" s="22">
        <f t="shared" si="0"/>
        <v>-3.7109539597048742</v>
      </c>
    </row>
    <row r="51" spans="3:6">
      <c r="C51" s="14">
        <f t="shared" si="1"/>
        <v>9.75</v>
      </c>
      <c r="D51" s="20">
        <f t="shared" si="3"/>
        <v>2.8348484848484845E-2</v>
      </c>
      <c r="E51" s="21">
        <f>'Bootstrap Model'!G51</f>
        <v>2.8735086502712379E-2</v>
      </c>
      <c r="F51" s="22">
        <f t="shared" si="0"/>
        <v>-3.8660165422753359</v>
      </c>
    </row>
    <row r="52" spans="3:6">
      <c r="C52" s="14">
        <f t="shared" si="1"/>
        <v>10</v>
      </c>
      <c r="D52" s="20">
        <f>'Simpel Model'!D20</f>
        <v>2.8545454545454541E-2</v>
      </c>
      <c r="E52" s="21">
        <f>'Bootstrap Model'!G52</f>
        <v>2.8947562457939124E-2</v>
      </c>
      <c r="F52" s="22">
        <f t="shared" si="0"/>
        <v>-4.0210791248458317</v>
      </c>
    </row>
    <row r="53" spans="3:6">
      <c r="E53" s="17"/>
    </row>
    <row r="54" spans="3:6">
      <c r="C54" s="14"/>
      <c r="D54" s="18"/>
      <c r="E54" s="17"/>
    </row>
    <row r="55" spans="3:6">
      <c r="C55" s="14"/>
      <c r="D55" s="18"/>
      <c r="E55" s="17"/>
    </row>
    <row r="56" spans="3:6">
      <c r="C56" s="14"/>
      <c r="D56" s="18"/>
      <c r="E56" s="17"/>
    </row>
    <row r="57" spans="3:6">
      <c r="C57" s="14"/>
      <c r="D57" s="18"/>
      <c r="E57" s="17"/>
    </row>
    <row r="58" spans="3:6">
      <c r="C58" s="14"/>
      <c r="D58" s="18"/>
      <c r="E58" s="17"/>
    </row>
    <row r="59" spans="3:6">
      <c r="C59" s="14"/>
      <c r="D59" s="18"/>
      <c r="E59" s="17"/>
    </row>
    <row r="60" spans="3:6">
      <c r="C60" s="14"/>
      <c r="D60" s="18"/>
      <c r="E60" s="17"/>
    </row>
    <row r="61" spans="3:6">
      <c r="C61" s="14"/>
      <c r="D61" s="18"/>
      <c r="E61" s="17"/>
    </row>
    <row r="62" spans="3:6">
      <c r="C62" s="14"/>
      <c r="D62" s="18"/>
      <c r="E62" s="17"/>
    </row>
    <row r="63" spans="3:6">
      <c r="C63" s="14"/>
      <c r="D63" s="18"/>
      <c r="E63" s="17"/>
    </row>
    <row r="64" spans="3:6">
      <c r="C64" s="14"/>
      <c r="D64" s="18"/>
      <c r="E64" s="17"/>
    </row>
    <row r="65" spans="3:5">
      <c r="C65" s="14"/>
      <c r="D65" s="18"/>
      <c r="E65" s="17"/>
    </row>
    <row r="66" spans="3:5">
      <c r="C66" s="14"/>
      <c r="D66" s="18"/>
      <c r="E66" s="17"/>
    </row>
    <row r="67" spans="3:5">
      <c r="C67" s="14"/>
      <c r="D67" s="18"/>
      <c r="E67" s="17"/>
    </row>
    <row r="68" spans="3:5">
      <c r="C68" s="14"/>
      <c r="D68" s="18"/>
      <c r="E68" s="17"/>
    </row>
    <row r="69" spans="3:5">
      <c r="C69" s="14"/>
      <c r="D69" s="18"/>
      <c r="E69" s="17"/>
    </row>
    <row r="70" spans="3:5">
      <c r="C70" s="14"/>
      <c r="D70" s="18"/>
      <c r="E70" s="17"/>
    </row>
    <row r="71" spans="3:5">
      <c r="C71" s="14"/>
      <c r="D71" s="18"/>
      <c r="E71" s="17"/>
    </row>
    <row r="72" spans="3:5">
      <c r="C72" s="14"/>
      <c r="D72" s="18"/>
      <c r="E72" s="17"/>
    </row>
    <row r="73" spans="3:5">
      <c r="C73" s="14"/>
      <c r="D73" s="18"/>
      <c r="E73" s="17"/>
    </row>
  </sheetData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8:H40"/>
  <sheetViews>
    <sheetView showGridLines="0" workbookViewId="0">
      <selection activeCell="B36" sqref="B36"/>
    </sheetView>
  </sheetViews>
  <sheetFormatPr baseColWidth="10" defaultColWidth="8.83203125" defaultRowHeight="14" x14ac:dyDescent="0"/>
  <cols>
    <col min="1" max="1" width="14.83203125" style="1" customWidth="1"/>
    <col min="2" max="2" width="106.33203125" style="1" customWidth="1"/>
    <col min="3" max="6" width="8.83203125" style="1"/>
    <col min="7" max="7" width="10.33203125" style="1" customWidth="1"/>
    <col min="8" max="16384" width="8.83203125" style="1"/>
  </cols>
  <sheetData>
    <row r="8" spans="1:8" ht="15">
      <c r="A8" s="2" t="s">
        <v>0</v>
      </c>
      <c r="B8" s="2" t="s">
        <v>51</v>
      </c>
      <c r="C8" s="2"/>
      <c r="D8" s="2"/>
      <c r="E8" s="2"/>
      <c r="F8" s="2"/>
      <c r="G8"/>
      <c r="H8"/>
    </row>
    <row r="9" spans="1:8" ht="15">
      <c r="A9" s="2" t="s">
        <v>1</v>
      </c>
      <c r="B9" s="10">
        <v>42451</v>
      </c>
      <c r="C9"/>
      <c r="D9"/>
      <c r="E9"/>
      <c r="F9"/>
      <c r="G9"/>
      <c r="H9"/>
    </row>
    <row r="10" spans="1:8" ht="15">
      <c r="A10" s="2" t="s">
        <v>2</v>
      </c>
      <c r="B10" s="13" t="s">
        <v>23</v>
      </c>
      <c r="C10"/>
      <c r="D10"/>
      <c r="E10"/>
      <c r="F10"/>
      <c r="G10"/>
      <c r="H10"/>
    </row>
    <row r="11" spans="1:8" ht="15">
      <c r="A11" s="2" t="s">
        <v>3</v>
      </c>
      <c r="B11" s="4" t="s">
        <v>4</v>
      </c>
      <c r="C11"/>
      <c r="D11"/>
      <c r="E11"/>
      <c r="F11"/>
      <c r="G11"/>
      <c r="H11"/>
    </row>
    <row r="12" spans="1:8" ht="15">
      <c r="A12" s="2" t="s">
        <v>5</v>
      </c>
      <c r="B12" s="2" t="s">
        <v>6</v>
      </c>
      <c r="C12"/>
      <c r="D12"/>
      <c r="E12"/>
      <c r="F12"/>
      <c r="G12"/>
      <c r="H12"/>
    </row>
    <row r="13" spans="1:8" ht="15">
      <c r="A13" s="2"/>
      <c r="B13" s="2"/>
      <c r="C13"/>
      <c r="D13"/>
      <c r="E13"/>
      <c r="F13"/>
      <c r="G13"/>
      <c r="H13"/>
    </row>
    <row r="14" spans="1:8" ht="15">
      <c r="A14" s="3" t="s">
        <v>20</v>
      </c>
      <c r="B14" s="5"/>
      <c r="C14"/>
      <c r="D14"/>
      <c r="E14"/>
      <c r="F14"/>
      <c r="G14"/>
      <c r="H14"/>
    </row>
    <row r="15" spans="1:8" ht="15">
      <c r="A15" s="5"/>
      <c r="B15" s="2" t="s">
        <v>50</v>
      </c>
      <c r="C15"/>
      <c r="D15"/>
      <c r="E15"/>
      <c r="F15"/>
      <c r="G15"/>
      <c r="H15"/>
    </row>
    <row r="16" spans="1:8" ht="15">
      <c r="A16" s="5"/>
      <c r="B16" s="2"/>
      <c r="C16"/>
      <c r="D16"/>
      <c r="E16"/>
      <c r="F16"/>
      <c r="G16"/>
      <c r="H16"/>
    </row>
    <row r="17" spans="1:8" ht="15">
      <c r="A17" s="5"/>
      <c r="B17" s="2"/>
      <c r="C17"/>
      <c r="D17"/>
      <c r="E17"/>
      <c r="F17"/>
      <c r="G17"/>
      <c r="H17"/>
    </row>
    <row r="18" spans="1:8" ht="15">
      <c r="A18" s="3" t="s">
        <v>7</v>
      </c>
      <c r="B18" s="5"/>
      <c r="C18"/>
      <c r="D18"/>
      <c r="E18"/>
      <c r="F18"/>
      <c r="G18"/>
      <c r="H18"/>
    </row>
    <row r="19" spans="1:8" ht="15">
      <c r="A19" s="5"/>
      <c r="B19" s="2" t="s">
        <v>68</v>
      </c>
      <c r="C19" s="2"/>
      <c r="D19" s="2"/>
      <c r="E19" s="2"/>
      <c r="F19" s="2"/>
      <c r="G19" s="2"/>
      <c r="H19"/>
    </row>
    <row r="20" spans="1:8" ht="15">
      <c r="A20" s="5"/>
      <c r="B20" s="2" t="s">
        <v>69</v>
      </c>
      <c r="C20" s="2"/>
      <c r="D20" s="2"/>
      <c r="E20" s="2"/>
      <c r="F20"/>
      <c r="G20"/>
      <c r="H20"/>
    </row>
    <row r="21" spans="1:8" ht="15">
      <c r="A21" s="5"/>
      <c r="B21" s="5"/>
      <c r="C21" s="5"/>
      <c r="D21" s="5"/>
      <c r="E21" s="5"/>
      <c r="F21" s="5"/>
      <c r="G21" s="5"/>
      <c r="H21" s="5"/>
    </row>
    <row r="22" spans="1:8" ht="15">
      <c r="A22" s="3" t="s">
        <v>8</v>
      </c>
      <c r="B22" s="5"/>
      <c r="C22"/>
      <c r="D22"/>
      <c r="E22"/>
      <c r="F22"/>
      <c r="G22"/>
      <c r="H22"/>
    </row>
    <row r="23" spans="1:8" ht="15">
      <c r="A23" s="5"/>
      <c r="B23" s="2" t="s">
        <v>9</v>
      </c>
      <c r="C23" s="2"/>
      <c r="D23" s="2"/>
      <c r="E23" s="2"/>
      <c r="F23" s="2"/>
      <c r="G23" s="2"/>
      <c r="H23"/>
    </row>
    <row r="24" spans="1:8" ht="15">
      <c r="A24" s="5"/>
      <c r="B24" s="2" t="s">
        <v>10</v>
      </c>
      <c r="C24" s="2"/>
      <c r="D24" s="2"/>
      <c r="E24" s="2"/>
      <c r="F24" s="2"/>
      <c r="G24"/>
      <c r="H24"/>
    </row>
    <row r="25" spans="1:8" ht="15">
      <c r="A25" s="5"/>
      <c r="B25" s="2" t="s">
        <v>11</v>
      </c>
      <c r="C25" s="2"/>
      <c r="D25" s="2"/>
      <c r="E25" s="2"/>
      <c r="F25"/>
      <c r="G25"/>
      <c r="H25"/>
    </row>
    <row r="26" spans="1:8" ht="15">
      <c r="A26" s="5"/>
      <c r="B26" s="2" t="s">
        <v>12</v>
      </c>
      <c r="C26" s="2"/>
      <c r="D26"/>
      <c r="E26"/>
      <c r="F26"/>
      <c r="G26"/>
      <c r="H26"/>
    </row>
    <row r="27" spans="1:8" ht="15">
      <c r="A27" s="5"/>
      <c r="B27" s="6"/>
      <c r="C27"/>
      <c r="D27"/>
      <c r="E27"/>
      <c r="F27"/>
      <c r="G27"/>
      <c r="H27"/>
    </row>
    <row r="28" spans="1:8" ht="15">
      <c r="A28" s="5"/>
      <c r="B28" s="2" t="s">
        <v>13</v>
      </c>
      <c r="C28" s="2"/>
      <c r="D28" s="2"/>
      <c r="E28" s="2"/>
      <c r="F28"/>
      <c r="G28"/>
      <c r="H28"/>
    </row>
    <row r="29" spans="1:8" ht="15">
      <c r="A29" s="5"/>
      <c r="B29" s="2" t="s">
        <v>14</v>
      </c>
      <c r="C29" s="2"/>
      <c r="D29" s="2"/>
      <c r="E29" s="2"/>
      <c r="F29" s="2"/>
      <c r="G29"/>
      <c r="H29"/>
    </row>
    <row r="30" spans="1:8" ht="15">
      <c r="A30" s="5"/>
      <c r="B30" s="2" t="s">
        <v>15</v>
      </c>
      <c r="C30" s="2"/>
      <c r="D30" s="2"/>
      <c r="E30" s="2"/>
      <c r="F30" s="2"/>
      <c r="G30"/>
      <c r="H30"/>
    </row>
    <row r="31" spans="1:8" ht="15">
      <c r="A31" s="5"/>
      <c r="B31" s="2" t="s">
        <v>16</v>
      </c>
      <c r="C31" s="2"/>
      <c r="D31" s="2"/>
      <c r="E31"/>
      <c r="F31"/>
      <c r="G31"/>
      <c r="H31"/>
    </row>
    <row r="32" spans="1:8" ht="15">
      <c r="A32" s="5"/>
      <c r="B32" s="6"/>
      <c r="C32"/>
      <c r="D32"/>
      <c r="E32"/>
      <c r="F32"/>
      <c r="G32"/>
      <c r="H32"/>
    </row>
    <row r="33" spans="1:8" ht="15">
      <c r="A33" s="5"/>
      <c r="B33" s="2" t="s">
        <v>17</v>
      </c>
      <c r="C33" s="2"/>
      <c r="D33" s="2"/>
      <c r="E33" s="2"/>
      <c r="F33" s="2"/>
      <c r="G33"/>
      <c r="H33"/>
    </row>
    <row r="34" spans="1:8" ht="15">
      <c r="A34" s="5"/>
      <c r="B34" t="s">
        <v>18</v>
      </c>
      <c r="C34" s="2"/>
      <c r="D34" s="2"/>
      <c r="E34" s="2"/>
      <c r="F34" s="2"/>
      <c r="G34"/>
      <c r="H34"/>
    </row>
    <row r="35" spans="1:8">
      <c r="B35" s="9" t="s">
        <v>19</v>
      </c>
    </row>
    <row r="37" spans="1:8">
      <c r="A37" s="8"/>
    </row>
    <row r="39" spans="1:8">
      <c r="B39" s="7"/>
    </row>
    <row r="40" spans="1:8">
      <c r="B40" s="7"/>
    </row>
  </sheetData>
  <hyperlinks>
    <hyperlink ref="B11" r:id="rId1"/>
    <hyperlink ref="B35" r:id="rId2"/>
  </hyperlinks>
  <pageMargins left="0.7" right="0.7" top="0.75" bottom="0.75" header="0.3" footer="0.3"/>
  <pageSetup paperSize="9"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and Assumptions</vt:lpstr>
      <vt:lpstr>Simpel Model</vt:lpstr>
      <vt:lpstr>Bootstrap Model</vt:lpstr>
      <vt:lpstr>Compare</vt:lpstr>
      <vt:lpstr>Info</vt:lpstr>
    </vt:vector>
  </TitlesOfParts>
  <Company>uGly Duckling B.V.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Jorrit-Jaap de Jong</dc:creator>
  <cp:lastModifiedBy>Jorrit-Jaap de Jong</cp:lastModifiedBy>
  <dcterms:created xsi:type="dcterms:W3CDTF">2014-11-12T15:22:36Z</dcterms:created>
  <dcterms:modified xsi:type="dcterms:W3CDTF">2016-03-22T10:27:47Z</dcterms:modified>
</cp:coreProperties>
</file>